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3ee0f38cd44ed8/Desktop/Guiding Tech Media/Images/7 Excel Functions for Managing a Small Business Budget/"/>
    </mc:Choice>
  </mc:AlternateContent>
  <xr:revisionPtr revIDLastSave="218" documentId="8_{510C580A-1897-4AA2-8B37-0CE2B132FDEF}" xr6:coauthVersionLast="47" xr6:coauthVersionMax="47" xr10:uidLastSave="{14F1CAC2-5A5F-4BD7-A72A-C9C527F5827A}"/>
  <bookViews>
    <workbookView xWindow="-120" yWindow="-120" windowWidth="20730" windowHeight="11040" activeTab="2" xr2:uid="{0B3D3D23-6132-4301-B25F-4553AF773BAA}"/>
  </bookViews>
  <sheets>
    <sheet name="Actual (2)" sheetId="10" r:id="rId1"/>
    <sheet name="Transactions" sheetId="1" r:id="rId2"/>
    <sheet name="Sheet3" sheetId="3" r:id="rId3"/>
    <sheet name="Actual" sheetId="4" r:id="rId4"/>
    <sheet name="Budget Plan" sheetId="5" r:id="rId5"/>
    <sheet name="PMT" sheetId="7" r:id="rId6"/>
    <sheet name="FORECAST.LINEAR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" i="10" l="1"/>
  <c r="I2" i="10"/>
  <c r="J2" i="10"/>
  <c r="K2" i="10"/>
  <c r="N2" i="10"/>
  <c r="H3" i="10"/>
  <c r="I3" i="10"/>
  <c r="J3" i="10"/>
  <c r="K3" i="10"/>
  <c r="H4" i="10"/>
  <c r="I4" i="10"/>
  <c r="J4" i="10"/>
  <c r="K4" i="10"/>
  <c r="N4" i="10"/>
  <c r="H5" i="10"/>
  <c r="I5" i="10"/>
  <c r="J5" i="10"/>
  <c r="K5" i="10"/>
  <c r="H6" i="10"/>
  <c r="I6" i="10"/>
  <c r="J6" i="10"/>
  <c r="K6" i="10"/>
  <c r="N6" i="10"/>
  <c r="H7" i="10"/>
  <c r="I7" i="10"/>
  <c r="J7" i="10"/>
  <c r="K7" i="10"/>
  <c r="H8" i="10"/>
  <c r="I8" i="10"/>
  <c r="J8" i="10"/>
  <c r="K8" i="10"/>
  <c r="N8" i="10"/>
  <c r="H9" i="10"/>
  <c r="I9" i="10"/>
  <c r="J9" i="10"/>
  <c r="K9" i="10"/>
  <c r="H10" i="10"/>
  <c r="I10" i="10"/>
  <c r="J10" i="10"/>
  <c r="K10" i="10"/>
  <c r="N10" i="10"/>
  <c r="H11" i="10"/>
  <c r="I11" i="10"/>
  <c r="J11" i="10"/>
  <c r="K11" i="10"/>
  <c r="H12" i="10"/>
  <c r="I12" i="10"/>
  <c r="J12" i="10"/>
  <c r="K12" i="10"/>
  <c r="N12" i="10"/>
  <c r="H13" i="10"/>
  <c r="I13" i="10"/>
  <c r="J13" i="10"/>
  <c r="K13" i="10"/>
  <c r="H14" i="10"/>
  <c r="I14" i="10"/>
  <c r="J14" i="10"/>
  <c r="K14" i="10"/>
  <c r="H15" i="10"/>
  <c r="I15" i="10"/>
  <c r="J15" i="10"/>
  <c r="K15" i="10"/>
  <c r="H16" i="10"/>
  <c r="I16" i="10"/>
  <c r="J16" i="10"/>
  <c r="K16" i="10"/>
  <c r="H17" i="10"/>
  <c r="I17" i="10"/>
  <c r="J17" i="10"/>
  <c r="K17" i="10"/>
  <c r="H18" i="10"/>
  <c r="I18" i="10"/>
  <c r="J18" i="10"/>
  <c r="K18" i="10"/>
  <c r="H19" i="10"/>
  <c r="I19" i="10"/>
  <c r="J19" i="10"/>
  <c r="K19" i="10"/>
  <c r="H20" i="10"/>
  <c r="I20" i="10"/>
  <c r="J20" i="10"/>
  <c r="K20" i="10"/>
  <c r="H21" i="10"/>
  <c r="I21" i="10"/>
  <c r="J21" i="10"/>
  <c r="K21" i="10"/>
  <c r="H22" i="10"/>
  <c r="I22" i="10"/>
  <c r="J22" i="10"/>
  <c r="K22" i="10"/>
  <c r="H23" i="10"/>
  <c r="I23" i="10"/>
  <c r="J23" i="10"/>
  <c r="K23" i="10"/>
  <c r="J16" i="4"/>
  <c r="J14" i="4"/>
  <c r="C8" i="8"/>
  <c r="B5" i="7"/>
  <c r="J12" i="4"/>
  <c r="C9" i="8"/>
  <c r="C10" i="8"/>
  <c r="J10" i="4"/>
  <c r="J8" i="4"/>
  <c r="J6" i="4"/>
  <c r="J4" i="4"/>
  <c r="J2" i="4"/>
  <c r="K4" i="4"/>
  <c r="K14" i="4"/>
  <c r="K6" i="4"/>
  <c r="K8" i="4"/>
  <c r="K12" i="4"/>
  <c r="K10" i="4"/>
  <c r="K16" i="4"/>
  <c r="K2" i="4"/>
</calcChain>
</file>

<file path=xl/sharedStrings.xml><?xml version="1.0" encoding="utf-8"?>
<sst xmlns="http://schemas.openxmlformats.org/spreadsheetml/2006/main" count="539" uniqueCount="105">
  <si>
    <t>Date</t>
  </si>
  <si>
    <t>Category</t>
  </si>
  <si>
    <t>Vendor</t>
  </si>
  <si>
    <t>Description</t>
  </si>
  <si>
    <t>Amount</t>
  </si>
  <si>
    <t>Status</t>
  </si>
  <si>
    <t>Rent</t>
  </si>
  <si>
    <t>Maple Street Properties</t>
  </si>
  <si>
    <t>Monthly office rent</t>
  </si>
  <si>
    <t>Paid</t>
  </si>
  <si>
    <t>Payroll</t>
  </si>
  <si>
    <t>Gusto Payroll</t>
  </si>
  <si>
    <t>Bi-weekly payroll run</t>
  </si>
  <si>
    <t>Marketing</t>
  </si>
  <si>
    <t>Meta Ads</t>
  </si>
  <si>
    <t>Facebook/Instagram ad campaign</t>
  </si>
  <si>
    <t>Supplies</t>
  </si>
  <si>
    <t>Office Depot</t>
  </si>
  <si>
    <t>Printer paper and toner</t>
  </si>
  <si>
    <t>Software</t>
  </si>
  <si>
    <t>Adobe</t>
  </si>
  <si>
    <t>Creative Cloud subscription</t>
  </si>
  <si>
    <t>Utilities</t>
  </si>
  <si>
    <t>City Power &amp; Light</t>
  </si>
  <si>
    <t>Electricity bill</t>
  </si>
  <si>
    <t>Google Ads</t>
  </si>
  <si>
    <t>Search ad campaign</t>
  </si>
  <si>
    <t>Insurance</t>
  </si>
  <si>
    <t>State Farm Business</t>
  </si>
  <si>
    <t>General liability premium</t>
  </si>
  <si>
    <t>Acme Supplies</t>
  </si>
  <si>
    <t>Shipping boxes and tape</t>
  </si>
  <si>
    <t>Pending</t>
  </si>
  <si>
    <t>QuickBooks</t>
  </si>
  <si>
    <t>Accounting software subscription</t>
  </si>
  <si>
    <t>Travel</t>
  </si>
  <si>
    <t>Delta Airlines</t>
  </si>
  <si>
    <t>Client visit flight</t>
  </si>
  <si>
    <t>Canva</t>
  </si>
  <si>
    <t>Design tool annual plan</t>
  </si>
  <si>
    <t>Metro Water Co</t>
  </si>
  <si>
    <t>Water and sewer</t>
  </si>
  <si>
    <t>Loan Payment</t>
  </si>
  <si>
    <t>First National Bank</t>
  </si>
  <si>
    <t>Equipment loan installment</t>
  </si>
  <si>
    <t>Packaging materials restock</t>
  </si>
  <si>
    <t>Professional Services</t>
  </si>
  <si>
    <t>Reyes &amp; Co CPA</t>
  </si>
  <si>
    <t>Bookkeeping services</t>
  </si>
  <si>
    <t>Slack</t>
  </si>
  <si>
    <t>Team communication tool</t>
  </si>
  <si>
    <t>Desk chairs and organizers</t>
  </si>
  <si>
    <t>Marriott Hotels</t>
  </si>
  <si>
    <t>Trade show lodging</t>
  </si>
  <si>
    <t>Budgeted Amount</t>
  </si>
  <si>
    <t>Actual Amount</t>
  </si>
  <si>
    <t>Payment Status</t>
  </si>
  <si>
    <t>Variance</t>
  </si>
  <si>
    <t>Budget Status</t>
  </si>
  <si>
    <t>Within Budget</t>
  </si>
  <si>
    <t>Over Budget</t>
  </si>
  <si>
    <t>Hilton Hotels</t>
  </si>
  <si>
    <t>Hotel for client meeting</t>
  </si>
  <si>
    <t>Mailchimp</t>
  </si>
  <si>
    <t>Email marketing subscription</t>
  </si>
  <si>
    <t>Staples</t>
  </si>
  <si>
    <t>Office stationery</t>
  </si>
  <si>
    <t>Verizon Business</t>
  </si>
  <si>
    <t>Internet and phone bill</t>
  </si>
  <si>
    <t>Microsoft</t>
  </si>
  <si>
    <t>Microsoft 365 subscription</t>
  </si>
  <si>
    <t>Employee bonus payment</t>
  </si>
  <si>
    <t>Maintenance</t>
  </si>
  <si>
    <t>ABC Maintenance</t>
  </si>
  <si>
    <t>Office equipment repair</t>
  </si>
  <si>
    <t>Total Budget:</t>
  </si>
  <si>
    <t>Total Expense:</t>
  </si>
  <si>
    <t>Total Marketing Expense:</t>
  </si>
  <si>
    <t>Paid Marketing Expense:</t>
  </si>
  <si>
    <t>Count Unpaid Invoices:</t>
  </si>
  <si>
    <t>Monthly Budget</t>
  </si>
  <si>
    <t>Monthly Category Budget</t>
  </si>
  <si>
    <t>Loan Detail</t>
  </si>
  <si>
    <t>Value</t>
  </si>
  <si>
    <t>Loan Amount</t>
  </si>
  <si>
    <t>Annual Interest Rate</t>
  </si>
  <si>
    <t>Loan Term</t>
  </si>
  <si>
    <t>5 years</t>
  </si>
  <si>
    <t>Monthly Payment:</t>
  </si>
  <si>
    <t>Month No.</t>
  </si>
  <si>
    <t>Month</t>
  </si>
  <si>
    <t>Revenue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</si>
  <si>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</si>
  <si>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</si>
  <si>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</si>
  <si>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</si>
  <si>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</si>
  <si>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</si>
  <si>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</si>
  <si>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</si>
  <si>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</si>
  <si>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Average Actual Expense:</t>
  </si>
  <si>
    <t>Average Spending for Marketing:</t>
  </si>
  <si>
    <t>Invoices for Specifi Vendor:</t>
  </si>
  <si>
    <t>Variance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</si>
</sst>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3" fillId="0" borderId="0" xfId="0" applyFont="1"/>
    <xf numFmtId="14" fontId="2" fillId="2" borderId="0" xfId="0" applyNumberFormat="1" applyFont="1" applyFill="1"/>
    <xf numFmtId="0" fontId="2" fillId="2" borderId="0" xfId="0" applyFont="1" applyFill="1"/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6" fontId="0" fillId="0" borderId="0" xfId="0" applyNumberFormat="1"/>
    <xf numFmtId="9" fontId="0" fillId="0" borderId="0" xfId="0" applyNumberFormat="1"/>
    <xf numFmtId="8" fontId="0" fillId="0" borderId="0" xfId="0" applyNumberFormat="1"/>
    <xf numFmtId="2" fontId="0" fillId="0" borderId="0" xfId="0" applyNumberFormat="1"/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DBC7-4360-4FE5-9EA8-A89CA968915E}">
  <dimension ref="A1:N26"/>
  <sheetViews>
    <sheetView workbookViewId="0">
      <selection activeCell="H3" sqref="H3"/>
    </sheetView>
  </sheetViews>
  <sheetFormatPr defaultRowHeight="15" x14ac:dyDescent="0.25"/>
  <cols>
    <col min="1" max="1" width="9.42578125" bestFit="1" customWidth="1"/>
    <col min="2" max="2" width="13.42578125" bestFit="1" customWidth="1"/>
    <col min="3" max="3" width="21.5703125" bestFit="1" customWidth="1"/>
    <col min="4" max="4" width="21" customWidth="1"/>
    <col min="5" max="5" width="17.28515625" bestFit="1" customWidth="1"/>
    <col min="6" max="6" width="14.140625" bestFit="1" customWidth="1"/>
    <col min="7" max="7" width="15.140625" bestFit="1" customWidth="1"/>
    <col min="8" max="8" width="24" bestFit="1" customWidth="1"/>
    <col min="9" max="9" width="15.7109375" customWidth="1"/>
    <col min="10" max="10" width="8.7109375" bestFit="1" customWidth="1"/>
    <col min="11" max="11" width="12.140625" bestFit="1" customWidth="1"/>
    <col min="12" max="12" width="7.42578125" customWidth="1"/>
    <col min="13" max="13" width="23.85546875" bestFit="1" customWidth="1"/>
    <col min="14" max="14" width="10.5703125" customWidth="1"/>
  </cols>
  <sheetData>
    <row r="1" spans="1:1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54</v>
      </c>
      <c r="F1" s="4" t="s">
        <v>55</v>
      </c>
      <c r="G1" s="4" t="s">
        <v>56</v>
      </c>
      <c r="H1" s="6" t="s">
        <v>81</v>
      </c>
      <c r="I1" s="6" t="s">
        <v>58</v>
      </c>
      <c r="J1" s="6" t="s">
        <v>57</v>
      </c>
      <c r="K1" s="6" t="s">
        <v>104</v>
      </c>
      <c r="L1" s="5"/>
    </row>
    <row r="2" spans="1:14" x14ac:dyDescent="0.25">
      <c r="A2" s="1">
        <v>46025</v>
      </c>
      <c r="B2" t="s">
        <v>6</v>
      </c>
      <c r="C2" t="s">
        <v>7</v>
      </c>
      <c r="D2" t="s">
        <v>8</v>
      </c>
      <c r="E2">
        <v>2200</v>
      </c>
      <c r="F2">
        <v>2200</v>
      </c>
      <c r="G2" t="s">
        <v>9</v>
      </c>
      <c r="H2" s="5">
        <f>_xlfn.XLOOKUP(B2,'Budget Plan'!$A$2:$A$11,'Budget Plan'!$B$2:$B$11,"Not Found")</f>
        <v>2200</v>
      </c>
      <c r="I2" s="5" t="str">
        <f>IF(F2&gt;E2,"⚠ OVER","OK")</f>
        <v>OK</v>
      </c>
      <c r="J2" s="5">
        <f>F2-E2</f>
        <v>0</v>
      </c>
      <c r="K2" s="11">
        <f>(F2-E2)/E2</f>
        <v>0</v>
      </c>
      <c r="L2" s="5"/>
      <c r="M2" s="4" t="s">
        <v>75</v>
      </c>
      <c r="N2">
        <f>SUM(E2:E23)</f>
        <v>25380</v>
      </c>
    </row>
    <row r="3" spans="1:14" x14ac:dyDescent="0.25">
      <c r="A3" s="1">
        <v>46026</v>
      </c>
      <c r="B3" t="s">
        <v>10</v>
      </c>
      <c r="C3" t="s">
        <v>11</v>
      </c>
      <c r="D3" t="s">
        <v>12</v>
      </c>
      <c r="E3">
        <v>8500</v>
      </c>
      <c r="F3">
        <v>8600</v>
      </c>
      <c r="G3" t="s">
        <v>9</v>
      </c>
      <c r="H3" s="5">
        <f>_xlfn.XLOOKUP(B3,'Budget Plan'!$A$2:$A$11,'Budget Plan'!$B$2:$B$11,"Not Found")</f>
        <v>18200</v>
      </c>
      <c r="I3" s="5" t="str">
        <f>IF(F3&gt;E3,"⚠ OVER","OK")</f>
        <v>⚠ OVER</v>
      </c>
      <c r="J3" s="5">
        <f>F3-E3</f>
        <v>100</v>
      </c>
      <c r="K3" s="11">
        <f>(F3-E3)/E3</f>
        <v>1.1764705882352941E-2</v>
      </c>
    </row>
    <row r="4" spans="1:14" x14ac:dyDescent="0.25">
      <c r="A4" s="1">
        <v>46027</v>
      </c>
      <c r="B4" t="s">
        <v>13</v>
      </c>
      <c r="C4" t="s">
        <v>14</v>
      </c>
      <c r="D4" t="s">
        <v>15</v>
      </c>
      <c r="E4">
        <v>700</v>
      </c>
      <c r="F4">
        <v>650</v>
      </c>
      <c r="G4" t="s">
        <v>9</v>
      </c>
      <c r="H4" s="5">
        <f>_xlfn.XLOOKUP(B4,'Budget Plan'!$A$2:$A$11,'Budget Plan'!$B$2:$B$11,"Not Found")</f>
        <v>1420</v>
      </c>
      <c r="I4" s="5" t="str">
        <f>IF(F4&gt;E4,"⚠ OVER","OK")</f>
        <v>OK</v>
      </c>
      <c r="J4" s="5">
        <f>F4-E4</f>
        <v>-50</v>
      </c>
      <c r="K4" s="11">
        <f>(F4-E4)/E4</f>
        <v>-7.1428571428571425E-2</v>
      </c>
      <c r="M4" s="4" t="s">
        <v>76</v>
      </c>
      <c r="N4">
        <f>SUM(F2:F23)</f>
        <v>25655</v>
      </c>
    </row>
    <row r="5" spans="1:14" x14ac:dyDescent="0.25">
      <c r="A5" s="1">
        <v>46028</v>
      </c>
      <c r="B5" t="s">
        <v>16</v>
      </c>
      <c r="C5" t="s">
        <v>17</v>
      </c>
      <c r="D5" t="s">
        <v>18</v>
      </c>
      <c r="E5">
        <v>150</v>
      </c>
      <c r="F5">
        <v>120</v>
      </c>
      <c r="G5" t="s">
        <v>9</v>
      </c>
      <c r="H5" s="5">
        <f>_xlfn.XLOOKUP(B5,'Budget Plan'!$A$2:$A$11,'Budget Plan'!$B$2:$B$11,"Not Found")</f>
        <v>340</v>
      </c>
      <c r="I5" s="5" t="str">
        <f>IF(F5&gt;E5,"⚠ OVER","OK")</f>
        <v>OK</v>
      </c>
      <c r="J5" s="5">
        <f>F5-E5</f>
        <v>-30</v>
      </c>
      <c r="K5" s="11">
        <f>(F5-E5)/E5</f>
        <v>-0.2</v>
      </c>
    </row>
    <row r="6" spans="1:14" x14ac:dyDescent="0.25">
      <c r="A6" s="1">
        <v>46030</v>
      </c>
      <c r="B6" t="s">
        <v>19</v>
      </c>
      <c r="C6" t="s">
        <v>20</v>
      </c>
      <c r="D6" t="s">
        <v>21</v>
      </c>
      <c r="E6">
        <v>60</v>
      </c>
      <c r="F6">
        <v>55</v>
      </c>
      <c r="G6" t="s">
        <v>32</v>
      </c>
      <c r="H6" s="5">
        <f>_xlfn.XLOOKUP(B6,'Budget Plan'!$A$2:$A$11,'Budget Plan'!$B$2:$B$11,"Not Found")</f>
        <v>245</v>
      </c>
      <c r="I6" s="5" t="str">
        <f>IF(F6&gt;E6,"⚠ OVER","OK")</f>
        <v>OK</v>
      </c>
      <c r="J6" s="5">
        <f>F6-E6</f>
        <v>-5</v>
      </c>
      <c r="K6" s="11">
        <f>(F6-E6)/E6</f>
        <v>-8.3333333333333329E-2</v>
      </c>
      <c r="M6" s="4" t="s">
        <v>77</v>
      </c>
      <c r="N6">
        <f>SUMIF(B2:B23, "Marketing", F2:F23)</f>
        <v>1375</v>
      </c>
    </row>
    <row r="7" spans="1:14" x14ac:dyDescent="0.25">
      <c r="A7" s="1">
        <v>46031</v>
      </c>
      <c r="B7" t="s">
        <v>22</v>
      </c>
      <c r="C7" t="s">
        <v>23</v>
      </c>
      <c r="D7" t="s">
        <v>24</v>
      </c>
      <c r="E7">
        <v>300</v>
      </c>
      <c r="F7">
        <v>310</v>
      </c>
      <c r="G7" t="s">
        <v>9</v>
      </c>
      <c r="H7" s="5">
        <f>_xlfn.XLOOKUP(B7,'Budget Plan'!$A$2:$A$11,'Budget Plan'!$B$2:$B$11,"Not Found")</f>
        <v>600</v>
      </c>
      <c r="I7" s="5" t="str">
        <f>IF(F7&gt;E7,"⚠ OVER","OK")</f>
        <v>⚠ OVER</v>
      </c>
      <c r="J7" s="5">
        <f>F7-E7</f>
        <v>10</v>
      </c>
      <c r="K7" s="11">
        <f>(F7-E7)/E7</f>
        <v>3.3333333333333333E-2</v>
      </c>
    </row>
    <row r="8" spans="1:14" x14ac:dyDescent="0.25">
      <c r="A8" s="1">
        <v>46032</v>
      </c>
      <c r="B8" t="s">
        <v>13</v>
      </c>
      <c r="C8" t="s">
        <v>25</v>
      </c>
      <c r="D8" t="s">
        <v>26</v>
      </c>
      <c r="E8">
        <v>450</v>
      </c>
      <c r="F8">
        <v>480</v>
      </c>
      <c r="G8" t="s">
        <v>9</v>
      </c>
      <c r="H8" s="5">
        <f>_xlfn.XLOOKUP(B8,'Budget Plan'!$A$2:$A$11,'Budget Plan'!$B$2:$B$11,"Not Found")</f>
        <v>1420</v>
      </c>
      <c r="I8" s="5" t="str">
        <f>IF(F8&gt;E8,"⚠ OVER","OK")</f>
        <v>⚠ OVER</v>
      </c>
      <c r="J8" s="5">
        <f>F8-E8</f>
        <v>30</v>
      </c>
      <c r="K8" s="11">
        <f>(F8-E8)/E8</f>
        <v>6.6666666666666666E-2</v>
      </c>
      <c r="M8" s="4" t="s">
        <v>78</v>
      </c>
      <c r="N8">
        <f>SUMIFS(F2:F23,B2:B23,"Marketing",G2:G23,"Paid")</f>
        <v>1130</v>
      </c>
    </row>
    <row r="9" spans="1:14" x14ac:dyDescent="0.25">
      <c r="A9" s="1">
        <v>46034</v>
      </c>
      <c r="B9" t="s">
        <v>27</v>
      </c>
      <c r="C9" t="s">
        <v>28</v>
      </c>
      <c r="D9" t="s">
        <v>29</v>
      </c>
      <c r="E9">
        <v>275</v>
      </c>
      <c r="F9">
        <v>275</v>
      </c>
      <c r="G9" t="s">
        <v>9</v>
      </c>
      <c r="H9" s="5">
        <f>_xlfn.XLOOKUP(B9,'Budget Plan'!$A$2:$A$11,'Budget Plan'!$B$2:$B$11,"Not Found")</f>
        <v>275</v>
      </c>
      <c r="I9" s="5" t="str">
        <f>IF(F9&gt;E9,"⚠ OVER","OK")</f>
        <v>OK</v>
      </c>
      <c r="J9" s="5">
        <f>F9-E9</f>
        <v>0</v>
      </c>
      <c r="K9" s="11">
        <f>(F9-E9)/E9</f>
        <v>0</v>
      </c>
    </row>
    <row r="10" spans="1:14" x14ac:dyDescent="0.25">
      <c r="A10" s="1">
        <v>46036</v>
      </c>
      <c r="B10" t="s">
        <v>16</v>
      </c>
      <c r="C10" t="s">
        <v>30</v>
      </c>
      <c r="D10" t="s">
        <v>31</v>
      </c>
      <c r="E10">
        <v>100</v>
      </c>
      <c r="F10">
        <v>95</v>
      </c>
      <c r="G10" t="s">
        <v>32</v>
      </c>
      <c r="H10" s="5">
        <f>_xlfn.XLOOKUP(B10,'Budget Plan'!$A$2:$A$11,'Budget Plan'!$B$2:$B$11,"Not Found")</f>
        <v>340</v>
      </c>
      <c r="I10" s="5" t="str">
        <f>IF(F10&gt;E10,"⚠ OVER","OK")</f>
        <v>OK</v>
      </c>
      <c r="J10" s="5">
        <f>F10-E10</f>
        <v>-5</v>
      </c>
      <c r="K10" s="11">
        <f>(F10-E10)/E10</f>
        <v>-0.05</v>
      </c>
      <c r="M10" s="4" t="s">
        <v>79</v>
      </c>
      <c r="N10">
        <f>COUNTIF(G2:G23, "Pending")</f>
        <v>6</v>
      </c>
    </row>
    <row r="11" spans="1:14" x14ac:dyDescent="0.25">
      <c r="A11" s="1">
        <v>46037</v>
      </c>
      <c r="B11" t="s">
        <v>10</v>
      </c>
      <c r="C11" t="s">
        <v>11</v>
      </c>
      <c r="D11" t="s">
        <v>12</v>
      </c>
      <c r="E11">
        <v>8500</v>
      </c>
      <c r="F11">
        <v>8600</v>
      </c>
      <c r="G11" t="s">
        <v>9</v>
      </c>
      <c r="H11" s="5">
        <f>_xlfn.XLOOKUP(B11,'Budget Plan'!$A$2:$A$11,'Budget Plan'!$B$2:$B$11,"Not Found")</f>
        <v>18200</v>
      </c>
      <c r="I11" s="5" t="str">
        <f>IF(F11&gt;E11,"⚠ OVER","OK")</f>
        <v>⚠ OVER</v>
      </c>
      <c r="J11" s="5">
        <f>F11-E11</f>
        <v>100</v>
      </c>
      <c r="K11" s="11">
        <f>(F11-E11)/E11</f>
        <v>1.1764705882352941E-2</v>
      </c>
    </row>
    <row r="12" spans="1:14" x14ac:dyDescent="0.25">
      <c r="A12" s="1">
        <v>46038</v>
      </c>
      <c r="B12" t="s">
        <v>19</v>
      </c>
      <c r="C12" t="s">
        <v>33</v>
      </c>
      <c r="D12" t="s">
        <v>34</v>
      </c>
      <c r="E12">
        <v>75</v>
      </c>
      <c r="F12">
        <v>70</v>
      </c>
      <c r="G12" t="s">
        <v>9</v>
      </c>
      <c r="H12" s="5">
        <f>_xlfn.XLOOKUP(B12,'Budget Plan'!$A$2:$A$11,'Budget Plan'!$B$2:$B$11,"Not Found")</f>
        <v>245</v>
      </c>
      <c r="I12" s="5" t="str">
        <f>IF(F12&gt;E12,"⚠ OVER","OK")</f>
        <v>OK</v>
      </c>
      <c r="J12" s="5">
        <f>F12-E12</f>
        <v>-5</v>
      </c>
      <c r="K12" s="11">
        <f>(F12-E12)/E12</f>
        <v>-6.6666666666666666E-2</v>
      </c>
      <c r="N12">
        <f>COUNTIFS(G2:G23, "Pending", C2:C23, "Gusto Payroll")</f>
        <v>1</v>
      </c>
    </row>
    <row r="13" spans="1:14" x14ac:dyDescent="0.25">
      <c r="A13" s="1">
        <v>46040</v>
      </c>
      <c r="B13" t="s">
        <v>35</v>
      </c>
      <c r="C13" t="s">
        <v>36</v>
      </c>
      <c r="D13" t="s">
        <v>37</v>
      </c>
      <c r="E13">
        <v>300</v>
      </c>
      <c r="F13">
        <v>340</v>
      </c>
      <c r="G13" t="s">
        <v>9</v>
      </c>
      <c r="H13" s="5">
        <f>_xlfn.XLOOKUP(B13,'Budget Plan'!$A$2:$A$11,'Budget Plan'!$B$2:$B$11,"Not Found")</f>
        <v>750</v>
      </c>
      <c r="I13" s="5" t="str">
        <f>IF(F13&gt;E13,"⚠ OVER","OK")</f>
        <v>⚠ OVER</v>
      </c>
      <c r="J13" s="5">
        <f>F13-E13</f>
        <v>40</v>
      </c>
      <c r="K13" s="11">
        <f>(F13-E13)/E13</f>
        <v>0.13333333333333333</v>
      </c>
    </row>
    <row r="14" spans="1:14" x14ac:dyDescent="0.25">
      <c r="A14" s="1">
        <v>46042</v>
      </c>
      <c r="B14" t="s">
        <v>13</v>
      </c>
      <c r="C14" t="s">
        <v>38</v>
      </c>
      <c r="D14" t="s">
        <v>39</v>
      </c>
      <c r="E14">
        <v>150</v>
      </c>
      <c r="F14">
        <v>130</v>
      </c>
      <c r="G14" t="s">
        <v>32</v>
      </c>
      <c r="H14" s="5">
        <f>_xlfn.XLOOKUP(B14,'Budget Plan'!$A$2:$A$11,'Budget Plan'!$B$2:$B$11,"Not Found")</f>
        <v>1420</v>
      </c>
      <c r="I14" s="5" t="str">
        <f>IF(F14&gt;E14,"⚠ OVER","OK")</f>
        <v>OK</v>
      </c>
      <c r="J14" s="5">
        <f>F14-E14</f>
        <v>-20</v>
      </c>
      <c r="K14" s="11">
        <f>(F14-E14)/E14</f>
        <v>-0.13333333333333333</v>
      </c>
    </row>
    <row r="15" spans="1:14" x14ac:dyDescent="0.25">
      <c r="A15" s="1">
        <v>46043</v>
      </c>
      <c r="B15" t="s">
        <v>22</v>
      </c>
      <c r="C15" t="s">
        <v>40</v>
      </c>
      <c r="D15" t="s">
        <v>41</v>
      </c>
      <c r="E15">
        <v>100</v>
      </c>
      <c r="F15">
        <v>85</v>
      </c>
      <c r="G15" t="s">
        <v>9</v>
      </c>
      <c r="H15" s="5">
        <f>_xlfn.XLOOKUP(B15,'Budget Plan'!$A$2:$A$11,'Budget Plan'!$B$2:$B$11,"Not Found")</f>
        <v>600</v>
      </c>
      <c r="I15" s="5" t="str">
        <f>IF(F15&gt;E15,"⚠ OVER","OK")</f>
        <v>OK</v>
      </c>
      <c r="J15" s="5">
        <f>F15-E15</f>
        <v>-15</v>
      </c>
      <c r="K15" s="11">
        <f>(F15-E15)/E15</f>
        <v>-0.15</v>
      </c>
    </row>
    <row r="16" spans="1:14" x14ac:dyDescent="0.25">
      <c r="A16" s="1">
        <v>46044</v>
      </c>
      <c r="B16" t="s">
        <v>42</v>
      </c>
      <c r="C16" t="s">
        <v>43</v>
      </c>
      <c r="D16" t="s">
        <v>44</v>
      </c>
      <c r="E16">
        <v>1000</v>
      </c>
      <c r="F16">
        <v>990</v>
      </c>
      <c r="G16" t="s">
        <v>9</v>
      </c>
      <c r="H16" s="5">
        <f>_xlfn.XLOOKUP(B16,'Budget Plan'!$A$2:$A$11,'Budget Plan'!$B$2:$B$11,"Not Found")</f>
        <v>1000</v>
      </c>
      <c r="I16" s="5" t="str">
        <f>IF(F16&gt;E16,"⚠ OVER","OK")</f>
        <v>OK</v>
      </c>
      <c r="J16" s="5">
        <f>F16-E16</f>
        <v>-10</v>
      </c>
      <c r="K16" s="11">
        <f>(F16-E16)/E16</f>
        <v>-0.01</v>
      </c>
    </row>
    <row r="17" spans="1:11" x14ac:dyDescent="0.25">
      <c r="A17" s="1">
        <v>46046</v>
      </c>
      <c r="B17" t="s">
        <v>35</v>
      </c>
      <c r="C17" t="s">
        <v>61</v>
      </c>
      <c r="D17" t="s">
        <v>62</v>
      </c>
      <c r="E17">
        <v>450</v>
      </c>
      <c r="F17">
        <v>495</v>
      </c>
      <c r="G17" t="s">
        <v>9</v>
      </c>
      <c r="H17" s="5">
        <f>_xlfn.XLOOKUP(B17,'Budget Plan'!$A$2:$A$11,'Budget Plan'!$B$2:$B$11,"Not Found")</f>
        <v>750</v>
      </c>
      <c r="I17" s="5" t="str">
        <f>IF(F17&gt;E17,"⚠ OVER","OK")</f>
        <v>⚠ OVER</v>
      </c>
      <c r="J17" s="5">
        <f>F17-E17</f>
        <v>45</v>
      </c>
      <c r="K17" s="11">
        <f>(F17-E17)/E17</f>
        <v>0.1</v>
      </c>
    </row>
    <row r="18" spans="1:11" x14ac:dyDescent="0.25">
      <c r="A18" s="1">
        <v>46047</v>
      </c>
      <c r="B18" t="s">
        <v>13</v>
      </c>
      <c r="C18" t="s">
        <v>63</v>
      </c>
      <c r="D18" t="s">
        <v>64</v>
      </c>
      <c r="E18">
        <v>120</v>
      </c>
      <c r="F18">
        <v>115</v>
      </c>
      <c r="G18" t="s">
        <v>32</v>
      </c>
      <c r="H18" s="5">
        <f>_xlfn.XLOOKUP(B18,'Budget Plan'!$A$2:$A$11,'Budget Plan'!$B$2:$B$11,"Not Found")</f>
        <v>1420</v>
      </c>
      <c r="I18" s="5" t="str">
        <f>IF(F18&gt;E18,"⚠ OVER","OK")</f>
        <v>OK</v>
      </c>
      <c r="J18" s="5">
        <f>F18-E18</f>
        <v>-5</v>
      </c>
      <c r="K18" s="11">
        <f>(F18-E18)/E18</f>
        <v>-4.1666666666666664E-2</v>
      </c>
    </row>
    <row r="19" spans="1:11" x14ac:dyDescent="0.25">
      <c r="A19" s="1">
        <v>46048</v>
      </c>
      <c r="B19" t="s">
        <v>16</v>
      </c>
      <c r="C19" t="s">
        <v>65</v>
      </c>
      <c r="D19" t="s">
        <v>66</v>
      </c>
      <c r="E19">
        <v>90</v>
      </c>
      <c r="F19">
        <v>105</v>
      </c>
      <c r="G19" t="s">
        <v>9</v>
      </c>
      <c r="H19" s="5">
        <f>_xlfn.XLOOKUP(B19,'Budget Plan'!$A$2:$A$11,'Budget Plan'!$B$2:$B$11,"Not Found")</f>
        <v>340</v>
      </c>
      <c r="I19" s="5" t="str">
        <f>IF(F19&gt;E19,"⚠ OVER","OK")</f>
        <v>⚠ OVER</v>
      </c>
      <c r="J19" s="5">
        <f>F19-E19</f>
        <v>15</v>
      </c>
      <c r="K19" s="11">
        <f>(F19-E19)/E19</f>
        <v>0.16666666666666666</v>
      </c>
    </row>
    <row r="20" spans="1:11" x14ac:dyDescent="0.25">
      <c r="A20" s="1">
        <v>46049</v>
      </c>
      <c r="B20" t="s">
        <v>22</v>
      </c>
      <c r="C20" t="s">
        <v>67</v>
      </c>
      <c r="D20" t="s">
        <v>68</v>
      </c>
      <c r="E20">
        <v>200</v>
      </c>
      <c r="F20">
        <v>195</v>
      </c>
      <c r="G20" t="s">
        <v>32</v>
      </c>
      <c r="H20" s="5">
        <f>_xlfn.XLOOKUP(B20,'Budget Plan'!$A$2:$A$11,'Budget Plan'!$B$2:$B$11,"Not Found")</f>
        <v>600</v>
      </c>
      <c r="I20" s="5" t="str">
        <f>IF(F20&gt;E20,"⚠ OVER","OK")</f>
        <v>OK</v>
      </c>
      <c r="J20" s="5">
        <f>F20-E20</f>
        <v>-5</v>
      </c>
      <c r="K20" s="11">
        <f>(F20-E20)/E20</f>
        <v>-2.5000000000000001E-2</v>
      </c>
    </row>
    <row r="21" spans="1:11" x14ac:dyDescent="0.25">
      <c r="A21" s="1">
        <v>46050</v>
      </c>
      <c r="B21" t="s">
        <v>19</v>
      </c>
      <c r="C21" t="s">
        <v>69</v>
      </c>
      <c r="D21" t="s">
        <v>70</v>
      </c>
      <c r="E21">
        <v>110</v>
      </c>
      <c r="F21">
        <v>105</v>
      </c>
      <c r="G21" t="s">
        <v>9</v>
      </c>
      <c r="H21" s="5">
        <f>_xlfn.XLOOKUP(B21,'Budget Plan'!$A$2:$A$11,'Budget Plan'!$B$2:$B$11,"Not Found")</f>
        <v>245</v>
      </c>
      <c r="I21" s="5" t="str">
        <f>IF(F21&gt;E21,"⚠ OVER","OK")</f>
        <v>OK</v>
      </c>
      <c r="J21" s="5">
        <f>F21-E21</f>
        <v>-5</v>
      </c>
      <c r="K21" s="11">
        <f>(F21-E21)/E21</f>
        <v>-4.5454545454545456E-2</v>
      </c>
    </row>
    <row r="22" spans="1:11" x14ac:dyDescent="0.25">
      <c r="A22" s="1">
        <v>46051</v>
      </c>
      <c r="B22" t="s">
        <v>10</v>
      </c>
      <c r="C22" t="s">
        <v>11</v>
      </c>
      <c r="D22" t="s">
        <v>71</v>
      </c>
      <c r="E22">
        <v>1200</v>
      </c>
      <c r="F22">
        <v>1250</v>
      </c>
      <c r="G22" t="s">
        <v>32</v>
      </c>
      <c r="H22" s="5">
        <f>_xlfn.XLOOKUP(B22,'Budget Plan'!$A$2:$A$11,'Budget Plan'!$B$2:$B$11,"Not Found")</f>
        <v>18200</v>
      </c>
      <c r="I22" s="5" t="str">
        <f>IF(F22&gt;E22,"⚠ OVER","OK")</f>
        <v>⚠ OVER</v>
      </c>
      <c r="J22" s="5">
        <f>F22-E22</f>
        <v>50</v>
      </c>
      <c r="K22" s="11">
        <f>(F22-E22)/E22</f>
        <v>4.1666666666666664E-2</v>
      </c>
    </row>
    <row r="23" spans="1:11" x14ac:dyDescent="0.25">
      <c r="A23" s="1">
        <v>46052</v>
      </c>
      <c r="B23" t="s">
        <v>72</v>
      </c>
      <c r="C23" t="s">
        <v>73</v>
      </c>
      <c r="D23" t="s">
        <v>74</v>
      </c>
      <c r="E23">
        <v>350</v>
      </c>
      <c r="F23">
        <v>390</v>
      </c>
      <c r="G23" t="s">
        <v>9</v>
      </c>
      <c r="H23" s="5">
        <f>_xlfn.XLOOKUP(B23,'Budget Plan'!$A$2:$A$11,'Budget Plan'!$B$2:$B$11,"Not Found")</f>
        <v>350</v>
      </c>
      <c r="I23" s="5" t="str">
        <f>IF(F23&gt;E23,"⚠ OVER","OK")</f>
        <v>⚠ OVER</v>
      </c>
      <c r="J23" s="5">
        <f>F23-E23</f>
        <v>40</v>
      </c>
      <c r="K23" s="11">
        <f>(F23-E23)/E23</f>
        <v>0.11428571428571428</v>
      </c>
    </row>
    <row r="24" spans="1:11" x14ac:dyDescent="0.25">
      <c r="A24" s="1"/>
    </row>
    <row r="25" spans="1:11" x14ac:dyDescent="0.25">
      <c r="A25" s="1"/>
    </row>
    <row r="26" spans="1:11" x14ac:dyDescent="0.25">
      <c r="A2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3692-8180-4C5E-B0F8-A7D7B4F2DEF5}">
  <dimension ref="A1:F45"/>
  <sheetViews>
    <sheetView workbookViewId="0">
      <selection activeCell="I12" sqref="I12"/>
    </sheetView>
  </sheetViews>
  <sheetFormatPr defaultRowHeight="15" x14ac:dyDescent="0.25"/>
  <cols>
    <col min="1" max="1" width="9.42578125" style="1" bestFit="1" customWidth="1"/>
    <col min="2" max="2" width="20" bestFit="1" customWidth="1"/>
    <col min="3" max="3" width="21.5703125" bestFit="1" customWidth="1"/>
    <col min="4" max="4" width="32" bestFit="1" customWidth="1"/>
    <col min="5" max="5" width="8" bestFit="1" customWidth="1"/>
    <col min="6" max="6" width="8.140625" bestFit="1" customWidth="1"/>
  </cols>
  <sheetData>
    <row r="1" spans="1:6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1">
        <v>46025</v>
      </c>
      <c r="B2" t="s">
        <v>6</v>
      </c>
      <c r="C2" t="s">
        <v>7</v>
      </c>
      <c r="D2" t="s">
        <v>8</v>
      </c>
      <c r="E2">
        <v>2200</v>
      </c>
      <c r="F2" t="s">
        <v>9</v>
      </c>
    </row>
    <row r="3" spans="1:6" x14ac:dyDescent="0.25">
      <c r="A3" s="1">
        <v>46026</v>
      </c>
      <c r="B3" t="s">
        <v>10</v>
      </c>
      <c r="C3" t="s">
        <v>11</v>
      </c>
      <c r="D3" t="s">
        <v>12</v>
      </c>
      <c r="E3">
        <v>8600</v>
      </c>
      <c r="F3" t="s">
        <v>9</v>
      </c>
    </row>
    <row r="4" spans="1:6" x14ac:dyDescent="0.25">
      <c r="A4" s="1">
        <v>46027</v>
      </c>
      <c r="B4" t="s">
        <v>13</v>
      </c>
      <c r="C4" t="s">
        <v>14</v>
      </c>
      <c r="D4" t="s">
        <v>15</v>
      </c>
      <c r="E4">
        <v>650</v>
      </c>
      <c r="F4" t="s">
        <v>9</v>
      </c>
    </row>
    <row r="5" spans="1:6" x14ac:dyDescent="0.25">
      <c r="A5" s="1">
        <v>46028</v>
      </c>
      <c r="B5" t="s">
        <v>16</v>
      </c>
      <c r="C5" t="s">
        <v>17</v>
      </c>
      <c r="D5" t="s">
        <v>18</v>
      </c>
      <c r="E5">
        <v>120</v>
      </c>
      <c r="F5" t="s">
        <v>9</v>
      </c>
    </row>
    <row r="6" spans="1:6" x14ac:dyDescent="0.25">
      <c r="A6" s="1">
        <v>46030</v>
      </c>
      <c r="B6" t="s">
        <v>19</v>
      </c>
      <c r="C6" t="s">
        <v>20</v>
      </c>
      <c r="D6" t="s">
        <v>21</v>
      </c>
      <c r="E6">
        <v>55</v>
      </c>
      <c r="F6" t="s">
        <v>9</v>
      </c>
    </row>
    <row r="7" spans="1:6" x14ac:dyDescent="0.25">
      <c r="A7" s="1">
        <v>46031</v>
      </c>
      <c r="B7" t="s">
        <v>22</v>
      </c>
      <c r="C7" t="s">
        <v>23</v>
      </c>
      <c r="D7" t="s">
        <v>24</v>
      </c>
      <c r="E7">
        <v>310</v>
      </c>
      <c r="F7" t="s">
        <v>9</v>
      </c>
    </row>
    <row r="8" spans="1:6" x14ac:dyDescent="0.25">
      <c r="A8" s="1">
        <v>46032</v>
      </c>
      <c r="B8" t="s">
        <v>13</v>
      </c>
      <c r="C8" t="s">
        <v>25</v>
      </c>
      <c r="D8" t="s">
        <v>26</v>
      </c>
      <c r="E8">
        <v>480</v>
      </c>
      <c r="F8" t="s">
        <v>9</v>
      </c>
    </row>
    <row r="9" spans="1:6" x14ac:dyDescent="0.25">
      <c r="A9" s="1">
        <v>46034</v>
      </c>
      <c r="B9" t="s">
        <v>27</v>
      </c>
      <c r="C9" t="s">
        <v>28</v>
      </c>
      <c r="D9" t="s">
        <v>29</v>
      </c>
      <c r="E9">
        <v>275</v>
      </c>
      <c r="F9" t="s">
        <v>9</v>
      </c>
    </row>
    <row r="10" spans="1:6" x14ac:dyDescent="0.25">
      <c r="A10" s="1">
        <v>46036</v>
      </c>
      <c r="B10" t="s">
        <v>16</v>
      </c>
      <c r="C10" t="s">
        <v>30</v>
      </c>
      <c r="D10" t="s">
        <v>31</v>
      </c>
      <c r="E10">
        <v>95</v>
      </c>
      <c r="F10" t="s">
        <v>32</v>
      </c>
    </row>
    <row r="11" spans="1:6" x14ac:dyDescent="0.25">
      <c r="A11" s="1">
        <v>46037</v>
      </c>
      <c r="B11" t="s">
        <v>10</v>
      </c>
      <c r="C11" t="s">
        <v>11</v>
      </c>
      <c r="D11" t="s">
        <v>12</v>
      </c>
      <c r="E11">
        <v>8600</v>
      </c>
      <c r="F11" t="s">
        <v>9</v>
      </c>
    </row>
    <row r="12" spans="1:6" x14ac:dyDescent="0.25">
      <c r="A12" s="1">
        <v>46038</v>
      </c>
      <c r="B12" t="s">
        <v>19</v>
      </c>
      <c r="C12" t="s">
        <v>33</v>
      </c>
      <c r="D12" t="s">
        <v>34</v>
      </c>
      <c r="E12">
        <v>70</v>
      </c>
      <c r="F12" t="s">
        <v>9</v>
      </c>
    </row>
    <row r="13" spans="1:6" x14ac:dyDescent="0.25">
      <c r="A13" s="1">
        <v>46040</v>
      </c>
      <c r="B13" t="s">
        <v>35</v>
      </c>
      <c r="C13" t="s">
        <v>36</v>
      </c>
      <c r="D13" t="s">
        <v>37</v>
      </c>
      <c r="E13">
        <v>340</v>
      </c>
      <c r="F13" t="s">
        <v>9</v>
      </c>
    </row>
    <row r="14" spans="1:6" x14ac:dyDescent="0.25">
      <c r="A14" s="1">
        <v>46042</v>
      </c>
      <c r="B14" t="s">
        <v>13</v>
      </c>
      <c r="C14" t="s">
        <v>38</v>
      </c>
      <c r="D14" t="s">
        <v>39</v>
      </c>
      <c r="E14">
        <v>130</v>
      </c>
      <c r="F14" t="s">
        <v>9</v>
      </c>
    </row>
    <row r="15" spans="1:6" x14ac:dyDescent="0.25">
      <c r="A15" s="1">
        <v>46043</v>
      </c>
      <c r="B15" t="s">
        <v>22</v>
      </c>
      <c r="C15" t="s">
        <v>40</v>
      </c>
      <c r="D15" t="s">
        <v>41</v>
      </c>
      <c r="E15">
        <v>85</v>
      </c>
      <c r="F15" t="s">
        <v>9</v>
      </c>
    </row>
    <row r="16" spans="1:6" x14ac:dyDescent="0.25">
      <c r="A16" s="1">
        <v>46044</v>
      </c>
      <c r="B16" t="s">
        <v>42</v>
      </c>
      <c r="C16" t="s">
        <v>43</v>
      </c>
      <c r="D16" t="s">
        <v>44</v>
      </c>
      <c r="E16">
        <v>990</v>
      </c>
      <c r="F16" t="s">
        <v>9</v>
      </c>
    </row>
    <row r="17" spans="1:6" x14ac:dyDescent="0.25">
      <c r="A17" s="1">
        <v>46046</v>
      </c>
      <c r="B17" t="s">
        <v>16</v>
      </c>
      <c r="C17" t="s">
        <v>30</v>
      </c>
      <c r="D17" t="s">
        <v>45</v>
      </c>
      <c r="E17">
        <v>210</v>
      </c>
      <c r="F17" t="s">
        <v>9</v>
      </c>
    </row>
    <row r="18" spans="1:6" x14ac:dyDescent="0.25">
      <c r="A18" s="1">
        <v>46048</v>
      </c>
      <c r="B18" t="s">
        <v>46</v>
      </c>
      <c r="C18" t="s">
        <v>47</v>
      </c>
      <c r="D18" t="s">
        <v>48</v>
      </c>
      <c r="E18">
        <v>400</v>
      </c>
      <c r="F18" t="s">
        <v>9</v>
      </c>
    </row>
    <row r="19" spans="1:6" x14ac:dyDescent="0.25">
      <c r="A19" s="1">
        <v>46051</v>
      </c>
      <c r="B19" t="s">
        <v>10</v>
      </c>
      <c r="C19" t="s">
        <v>11</v>
      </c>
      <c r="D19" t="s">
        <v>12</v>
      </c>
      <c r="E19">
        <v>8600</v>
      </c>
      <c r="F19" t="s">
        <v>9</v>
      </c>
    </row>
    <row r="20" spans="1:6" x14ac:dyDescent="0.25">
      <c r="A20" s="1">
        <v>46052</v>
      </c>
      <c r="B20" t="s">
        <v>13</v>
      </c>
      <c r="C20" t="s">
        <v>14</v>
      </c>
      <c r="D20" t="s">
        <v>15</v>
      </c>
      <c r="E20">
        <v>720</v>
      </c>
      <c r="F20" t="s">
        <v>32</v>
      </c>
    </row>
    <row r="21" spans="1:6" x14ac:dyDescent="0.25">
      <c r="A21" s="1">
        <v>46055</v>
      </c>
      <c r="B21" t="s">
        <v>6</v>
      </c>
      <c r="C21" t="s">
        <v>7</v>
      </c>
      <c r="D21" t="s">
        <v>8</v>
      </c>
      <c r="E21">
        <v>2200</v>
      </c>
      <c r="F21" t="s">
        <v>9</v>
      </c>
    </row>
    <row r="22" spans="1:6" x14ac:dyDescent="0.25">
      <c r="A22" s="1">
        <v>46056</v>
      </c>
      <c r="B22" t="s">
        <v>19</v>
      </c>
      <c r="C22" t="s">
        <v>49</v>
      </c>
      <c r="D22" t="s">
        <v>50</v>
      </c>
      <c r="E22">
        <v>45</v>
      </c>
      <c r="F22" t="s">
        <v>9</v>
      </c>
    </row>
    <row r="23" spans="1:6" x14ac:dyDescent="0.25">
      <c r="A23" s="1">
        <v>46058</v>
      </c>
      <c r="B23" t="s">
        <v>13</v>
      </c>
      <c r="C23" t="s">
        <v>25</v>
      </c>
      <c r="D23" t="s">
        <v>26</v>
      </c>
      <c r="E23">
        <v>510</v>
      </c>
      <c r="F23" t="s">
        <v>9</v>
      </c>
    </row>
    <row r="24" spans="1:6" x14ac:dyDescent="0.25">
      <c r="A24" s="1">
        <v>46059</v>
      </c>
      <c r="B24" t="s">
        <v>22</v>
      </c>
      <c r="C24" t="s">
        <v>23</v>
      </c>
      <c r="D24" t="s">
        <v>24</v>
      </c>
      <c r="E24">
        <v>295</v>
      </c>
      <c r="F24" t="s">
        <v>9</v>
      </c>
    </row>
    <row r="25" spans="1:6" x14ac:dyDescent="0.25">
      <c r="A25" s="1">
        <v>46062</v>
      </c>
      <c r="B25" t="s">
        <v>16</v>
      </c>
      <c r="C25" t="s">
        <v>17</v>
      </c>
      <c r="D25" t="s">
        <v>51</v>
      </c>
      <c r="E25">
        <v>340</v>
      </c>
      <c r="F25" t="s">
        <v>9</v>
      </c>
    </row>
    <row r="26" spans="1:6" x14ac:dyDescent="0.25">
      <c r="A26" s="1">
        <v>46065</v>
      </c>
      <c r="B26" t="s">
        <v>10</v>
      </c>
      <c r="C26" t="s">
        <v>11</v>
      </c>
      <c r="D26" t="s">
        <v>12</v>
      </c>
      <c r="E26">
        <v>8750</v>
      </c>
      <c r="F26" t="s">
        <v>9</v>
      </c>
    </row>
    <row r="27" spans="1:6" x14ac:dyDescent="0.25">
      <c r="A27" s="1">
        <v>46066</v>
      </c>
      <c r="B27" t="s">
        <v>42</v>
      </c>
      <c r="C27" t="s">
        <v>43</v>
      </c>
      <c r="D27" t="s">
        <v>44</v>
      </c>
      <c r="E27">
        <v>990</v>
      </c>
      <c r="F27" t="s">
        <v>9</v>
      </c>
    </row>
    <row r="28" spans="1:6" x14ac:dyDescent="0.25">
      <c r="A28" s="1">
        <v>46068</v>
      </c>
      <c r="B28" t="s">
        <v>35</v>
      </c>
      <c r="C28" t="s">
        <v>52</v>
      </c>
      <c r="D28" t="s">
        <v>53</v>
      </c>
      <c r="E28">
        <v>480</v>
      </c>
      <c r="F28" t="s">
        <v>32</v>
      </c>
    </row>
    <row r="29" spans="1:6" x14ac:dyDescent="0.25">
      <c r="A29" s="1">
        <v>46071</v>
      </c>
      <c r="B29" t="s">
        <v>46</v>
      </c>
      <c r="C29" t="s">
        <v>47</v>
      </c>
      <c r="D29" t="s">
        <v>48</v>
      </c>
      <c r="E29">
        <v>400</v>
      </c>
      <c r="F29" t="s">
        <v>9</v>
      </c>
    </row>
    <row r="30" spans="1:6" x14ac:dyDescent="0.25">
      <c r="A30" s="1">
        <v>46073</v>
      </c>
      <c r="B30" t="s">
        <v>27</v>
      </c>
      <c r="C30" t="s">
        <v>28</v>
      </c>
      <c r="D30" t="s">
        <v>29</v>
      </c>
      <c r="E30">
        <v>275</v>
      </c>
      <c r="F30" t="s">
        <v>9</v>
      </c>
    </row>
    <row r="31" spans="1:6" x14ac:dyDescent="0.25">
      <c r="A31" s="1">
        <v>46077</v>
      </c>
      <c r="B31" t="s">
        <v>13</v>
      </c>
      <c r="C31" t="s">
        <v>14</v>
      </c>
      <c r="D31" t="s">
        <v>15</v>
      </c>
      <c r="E31">
        <v>690</v>
      </c>
      <c r="F31" t="s">
        <v>9</v>
      </c>
    </row>
    <row r="32" spans="1:6" x14ac:dyDescent="0.25">
      <c r="A32" s="1">
        <v>46079</v>
      </c>
      <c r="B32" t="s">
        <v>10</v>
      </c>
      <c r="C32" t="s">
        <v>11</v>
      </c>
      <c r="D32" t="s">
        <v>12</v>
      </c>
      <c r="E32">
        <v>8750</v>
      </c>
      <c r="F32" t="s">
        <v>9</v>
      </c>
    </row>
    <row r="33" spans="1:6" x14ac:dyDescent="0.25">
      <c r="A33" s="1">
        <v>46080</v>
      </c>
      <c r="B33" t="s">
        <v>16</v>
      </c>
      <c r="C33" t="s">
        <v>30</v>
      </c>
      <c r="D33" t="s">
        <v>31</v>
      </c>
      <c r="E33">
        <v>110</v>
      </c>
      <c r="F33" t="s">
        <v>32</v>
      </c>
    </row>
    <row r="34" spans="1:6" x14ac:dyDescent="0.25">
      <c r="A34" s="1">
        <v>46083</v>
      </c>
      <c r="B34" t="s">
        <v>6</v>
      </c>
      <c r="C34" t="s">
        <v>7</v>
      </c>
      <c r="D34" t="s">
        <v>8</v>
      </c>
      <c r="E34">
        <v>2200</v>
      </c>
      <c r="F34" t="s">
        <v>9</v>
      </c>
    </row>
    <row r="35" spans="1:6" x14ac:dyDescent="0.25">
      <c r="A35" s="1">
        <v>46084</v>
      </c>
      <c r="B35" t="s">
        <v>19</v>
      </c>
      <c r="C35" t="s">
        <v>20</v>
      </c>
      <c r="D35" t="s">
        <v>21</v>
      </c>
      <c r="E35">
        <v>55</v>
      </c>
      <c r="F35" t="s">
        <v>9</v>
      </c>
    </row>
    <row r="36" spans="1:6" x14ac:dyDescent="0.25">
      <c r="A36" s="1">
        <v>46085</v>
      </c>
      <c r="B36" t="s">
        <v>22</v>
      </c>
      <c r="C36" t="s">
        <v>40</v>
      </c>
      <c r="D36" t="s">
        <v>41</v>
      </c>
      <c r="E36">
        <v>90</v>
      </c>
      <c r="F36" t="s">
        <v>9</v>
      </c>
    </row>
    <row r="37" spans="1:6" x14ac:dyDescent="0.25">
      <c r="A37" s="1">
        <v>46087</v>
      </c>
      <c r="B37" t="s">
        <v>13</v>
      </c>
      <c r="C37" t="s">
        <v>25</v>
      </c>
      <c r="D37" t="s">
        <v>26</v>
      </c>
      <c r="E37">
        <v>540</v>
      </c>
      <c r="F37" t="s">
        <v>9</v>
      </c>
    </row>
    <row r="38" spans="1:6" x14ac:dyDescent="0.25">
      <c r="A38" s="1">
        <v>46090</v>
      </c>
      <c r="B38" t="s">
        <v>10</v>
      </c>
      <c r="C38" t="s">
        <v>11</v>
      </c>
      <c r="D38" t="s">
        <v>12</v>
      </c>
      <c r="E38">
        <v>8750</v>
      </c>
      <c r="F38" t="s">
        <v>9</v>
      </c>
    </row>
    <row r="39" spans="1:6" x14ac:dyDescent="0.25">
      <c r="A39" s="1">
        <v>46092</v>
      </c>
      <c r="B39" t="s">
        <v>16</v>
      </c>
      <c r="C39" t="s">
        <v>17</v>
      </c>
      <c r="D39" t="s">
        <v>18</v>
      </c>
      <c r="E39">
        <v>140</v>
      </c>
      <c r="F39" t="s">
        <v>9</v>
      </c>
    </row>
    <row r="40" spans="1:6" x14ac:dyDescent="0.25">
      <c r="A40" s="1">
        <v>46094</v>
      </c>
      <c r="B40" t="s">
        <v>42</v>
      </c>
      <c r="C40" t="s">
        <v>43</v>
      </c>
      <c r="D40" t="s">
        <v>44</v>
      </c>
      <c r="E40">
        <v>990</v>
      </c>
      <c r="F40" t="s">
        <v>9</v>
      </c>
    </row>
    <row r="41" spans="1:6" x14ac:dyDescent="0.25">
      <c r="A41" s="1">
        <v>46097</v>
      </c>
      <c r="B41" t="s">
        <v>27</v>
      </c>
      <c r="C41" t="s">
        <v>28</v>
      </c>
      <c r="D41" t="s">
        <v>29</v>
      </c>
      <c r="E41">
        <v>275</v>
      </c>
      <c r="F41" t="s">
        <v>9</v>
      </c>
    </row>
    <row r="42" spans="1:6" x14ac:dyDescent="0.25">
      <c r="A42" s="1">
        <v>46099</v>
      </c>
      <c r="B42" t="s">
        <v>13</v>
      </c>
      <c r="C42" t="s">
        <v>14</v>
      </c>
      <c r="D42" t="s">
        <v>15</v>
      </c>
      <c r="E42">
        <v>700</v>
      </c>
      <c r="F42" t="s">
        <v>32</v>
      </c>
    </row>
    <row r="43" spans="1:6" x14ac:dyDescent="0.25">
      <c r="A43" s="1">
        <v>46101</v>
      </c>
      <c r="B43" t="s">
        <v>46</v>
      </c>
      <c r="C43" t="s">
        <v>47</v>
      </c>
      <c r="D43" t="s">
        <v>48</v>
      </c>
      <c r="E43">
        <v>400</v>
      </c>
      <c r="F43" t="s">
        <v>9</v>
      </c>
    </row>
    <row r="44" spans="1:6" x14ac:dyDescent="0.25">
      <c r="A44" s="1">
        <v>46104</v>
      </c>
      <c r="B44" t="s">
        <v>10</v>
      </c>
      <c r="C44" t="s">
        <v>11</v>
      </c>
      <c r="D44" t="s">
        <v>12</v>
      </c>
      <c r="E44">
        <v>8750</v>
      </c>
      <c r="F44" t="s">
        <v>9</v>
      </c>
    </row>
    <row r="45" spans="1:6" x14ac:dyDescent="0.25">
      <c r="A45" s="1">
        <v>46108</v>
      </c>
      <c r="B45" t="s">
        <v>35</v>
      </c>
      <c r="C45" t="s">
        <v>36</v>
      </c>
      <c r="D45" t="s">
        <v>37</v>
      </c>
      <c r="E45">
        <v>360</v>
      </c>
      <c r="F45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73085-4044-4132-A87B-A73AEA447247}">
  <dimension ref="A1:I26"/>
  <sheetViews>
    <sheetView tabSelected="1" workbookViewId="0">
      <selection activeCell="D9" sqref="D9"/>
    </sheetView>
  </sheetViews>
  <sheetFormatPr defaultRowHeight="15" x14ac:dyDescent="0.25"/>
  <cols>
    <col min="1" max="1" width="9.42578125" bestFit="1" customWidth="1"/>
    <col min="2" max="2" width="13.42578125" bestFit="1" customWidth="1"/>
    <col min="3" max="3" width="21.5703125" bestFit="1" customWidth="1"/>
    <col min="4" max="4" width="32" bestFit="1" customWidth="1"/>
    <col min="5" max="5" width="17.28515625" bestFit="1" customWidth="1"/>
    <col min="6" max="6" width="14.140625" bestFit="1" customWidth="1"/>
    <col min="7" max="7" width="15.140625" bestFit="1" customWidth="1"/>
    <col min="8" max="8" width="8.7109375" bestFit="1" customWidth="1"/>
    <col min="9" max="9" width="13.5703125" bestFit="1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54</v>
      </c>
      <c r="F1" s="4" t="s">
        <v>55</v>
      </c>
      <c r="G1" s="4" t="s">
        <v>56</v>
      </c>
      <c r="H1" s="4" t="s">
        <v>57</v>
      </c>
      <c r="I1" s="4" t="s">
        <v>58</v>
      </c>
    </row>
    <row r="2" spans="1:9" x14ac:dyDescent="0.25">
      <c r="A2" s="1">
        <v>46025</v>
      </c>
      <c r="B2" t="s">
        <v>6</v>
      </c>
      <c r="C2" t="s">
        <v>7</v>
      </c>
      <c r="D2" t="s">
        <v>8</v>
      </c>
      <c r="E2">
        <v>2200</v>
      </c>
      <c r="F2">
        <v>2200</v>
      </c>
      <c r="G2" t="s">
        <v>9</v>
      </c>
      <c r="H2">
        <v>0</v>
      </c>
      <c r="I2" t="s">
        <v>59</v>
      </c>
    </row>
    <row r="3" spans="1:9" x14ac:dyDescent="0.25">
      <c r="A3" s="1">
        <v>46026</v>
      </c>
      <c r="B3" t="s">
        <v>10</v>
      </c>
      <c r="C3" t="s">
        <v>11</v>
      </c>
      <c r="D3" t="s">
        <v>12</v>
      </c>
      <c r="E3">
        <v>8500</v>
      </c>
      <c r="F3">
        <v>8600</v>
      </c>
      <c r="G3" t="s">
        <v>9</v>
      </c>
      <c r="H3">
        <v>-100</v>
      </c>
      <c r="I3" t="s">
        <v>60</v>
      </c>
    </row>
    <row r="4" spans="1:9" x14ac:dyDescent="0.25">
      <c r="A4" s="1">
        <v>46027</v>
      </c>
      <c r="B4" t="s">
        <v>13</v>
      </c>
      <c r="C4" t="s">
        <v>14</v>
      </c>
      <c r="D4" t="s">
        <v>15</v>
      </c>
      <c r="E4">
        <v>700</v>
      </c>
      <c r="F4">
        <v>650</v>
      </c>
      <c r="G4" t="s">
        <v>9</v>
      </c>
      <c r="H4">
        <v>50</v>
      </c>
      <c r="I4" t="s">
        <v>59</v>
      </c>
    </row>
    <row r="5" spans="1:9" x14ac:dyDescent="0.25">
      <c r="A5" s="1">
        <v>46028</v>
      </c>
      <c r="B5" t="s">
        <v>16</v>
      </c>
      <c r="C5" t="s">
        <v>17</v>
      </c>
      <c r="D5" t="s">
        <v>18</v>
      </c>
      <c r="E5">
        <v>150</v>
      </c>
      <c r="F5">
        <v>120</v>
      </c>
      <c r="G5" t="s">
        <v>9</v>
      </c>
      <c r="H5">
        <v>30</v>
      </c>
      <c r="I5" t="s">
        <v>59</v>
      </c>
    </row>
    <row r="6" spans="1:9" x14ac:dyDescent="0.25">
      <c r="A6" s="1">
        <v>46030</v>
      </c>
      <c r="B6" t="s">
        <v>19</v>
      </c>
      <c r="C6" t="s">
        <v>20</v>
      </c>
      <c r="D6" t="s">
        <v>21</v>
      </c>
      <c r="E6">
        <v>60</v>
      </c>
      <c r="F6">
        <v>55</v>
      </c>
      <c r="G6" t="s">
        <v>9</v>
      </c>
      <c r="H6">
        <v>5</v>
      </c>
      <c r="I6" t="s">
        <v>59</v>
      </c>
    </row>
    <row r="7" spans="1:9" x14ac:dyDescent="0.25">
      <c r="A7" s="1">
        <v>46031</v>
      </c>
      <c r="B7" t="s">
        <v>22</v>
      </c>
      <c r="C7" t="s">
        <v>23</v>
      </c>
      <c r="D7" t="s">
        <v>24</v>
      </c>
      <c r="E7">
        <v>300</v>
      </c>
      <c r="F7">
        <v>310</v>
      </c>
      <c r="G7" t="s">
        <v>9</v>
      </c>
      <c r="H7">
        <v>-10</v>
      </c>
      <c r="I7" t="s">
        <v>60</v>
      </c>
    </row>
    <row r="8" spans="1:9" x14ac:dyDescent="0.25">
      <c r="A8" s="1">
        <v>46032</v>
      </c>
      <c r="B8" t="s">
        <v>13</v>
      </c>
      <c r="C8" t="s">
        <v>25</v>
      </c>
      <c r="D8" t="s">
        <v>26</v>
      </c>
      <c r="E8">
        <v>450</v>
      </c>
      <c r="F8">
        <v>480</v>
      </c>
      <c r="G8" t="s">
        <v>9</v>
      </c>
      <c r="H8">
        <v>-30</v>
      </c>
      <c r="I8" t="s">
        <v>60</v>
      </c>
    </row>
    <row r="9" spans="1:9" x14ac:dyDescent="0.25">
      <c r="A9" s="1">
        <v>46034</v>
      </c>
      <c r="B9" t="s">
        <v>27</v>
      </c>
      <c r="C9" t="s">
        <v>28</v>
      </c>
      <c r="D9" t="s">
        <v>29</v>
      </c>
      <c r="E9">
        <v>275</v>
      </c>
      <c r="F9">
        <v>275</v>
      </c>
      <c r="G9" t="s">
        <v>9</v>
      </c>
      <c r="H9">
        <v>0</v>
      </c>
      <c r="I9" t="s">
        <v>59</v>
      </c>
    </row>
    <row r="10" spans="1:9" x14ac:dyDescent="0.25">
      <c r="A10" s="1">
        <v>46036</v>
      </c>
      <c r="B10" t="s">
        <v>16</v>
      </c>
      <c r="C10" t="s">
        <v>30</v>
      </c>
      <c r="D10" t="s">
        <v>31</v>
      </c>
      <c r="E10">
        <v>100</v>
      </c>
      <c r="F10">
        <v>95</v>
      </c>
      <c r="G10" t="s">
        <v>32</v>
      </c>
      <c r="H10">
        <v>5</v>
      </c>
      <c r="I10" t="s">
        <v>59</v>
      </c>
    </row>
    <row r="11" spans="1:9" x14ac:dyDescent="0.25">
      <c r="A11" s="1">
        <v>46037</v>
      </c>
      <c r="B11" t="s">
        <v>10</v>
      </c>
      <c r="C11" t="s">
        <v>11</v>
      </c>
      <c r="D11" t="s">
        <v>12</v>
      </c>
      <c r="E11">
        <v>8500</v>
      </c>
      <c r="F11">
        <v>8600</v>
      </c>
      <c r="G11" t="s">
        <v>9</v>
      </c>
      <c r="H11">
        <v>-100</v>
      </c>
      <c r="I11" t="s">
        <v>60</v>
      </c>
    </row>
    <row r="12" spans="1:9" x14ac:dyDescent="0.25">
      <c r="A12" s="1">
        <v>46038</v>
      </c>
      <c r="B12" t="s">
        <v>19</v>
      </c>
      <c r="C12" t="s">
        <v>33</v>
      </c>
      <c r="D12" t="s">
        <v>34</v>
      </c>
      <c r="E12">
        <v>75</v>
      </c>
      <c r="F12">
        <v>70</v>
      </c>
      <c r="G12" t="s">
        <v>9</v>
      </c>
      <c r="H12">
        <v>5</v>
      </c>
      <c r="I12" t="s">
        <v>59</v>
      </c>
    </row>
    <row r="13" spans="1:9" x14ac:dyDescent="0.25">
      <c r="A13" s="1">
        <v>46040</v>
      </c>
      <c r="B13" t="s">
        <v>35</v>
      </c>
      <c r="C13" t="s">
        <v>36</v>
      </c>
      <c r="D13" t="s">
        <v>37</v>
      </c>
      <c r="E13">
        <v>300</v>
      </c>
      <c r="F13">
        <v>340</v>
      </c>
      <c r="G13" t="s">
        <v>9</v>
      </c>
      <c r="H13">
        <v>-40</v>
      </c>
      <c r="I13" t="s">
        <v>60</v>
      </c>
    </row>
    <row r="14" spans="1:9" x14ac:dyDescent="0.25">
      <c r="A14" s="1">
        <v>46042</v>
      </c>
      <c r="B14" t="s">
        <v>13</v>
      </c>
      <c r="C14" t="s">
        <v>38</v>
      </c>
      <c r="D14" t="s">
        <v>39</v>
      </c>
      <c r="E14">
        <v>150</v>
      </c>
      <c r="F14">
        <v>130</v>
      </c>
      <c r="G14" t="s">
        <v>9</v>
      </c>
      <c r="H14">
        <v>20</v>
      </c>
      <c r="I14" t="s">
        <v>59</v>
      </c>
    </row>
    <row r="15" spans="1:9" x14ac:dyDescent="0.25">
      <c r="A15" s="1">
        <v>46043</v>
      </c>
      <c r="B15" t="s">
        <v>22</v>
      </c>
      <c r="C15" t="s">
        <v>40</v>
      </c>
      <c r="D15" t="s">
        <v>41</v>
      </c>
      <c r="E15">
        <v>100</v>
      </c>
      <c r="F15">
        <v>85</v>
      </c>
      <c r="G15" t="s">
        <v>9</v>
      </c>
      <c r="H15">
        <v>15</v>
      </c>
      <c r="I15" t="s">
        <v>59</v>
      </c>
    </row>
    <row r="16" spans="1:9" x14ac:dyDescent="0.25">
      <c r="A16" s="1">
        <v>46044</v>
      </c>
      <c r="B16" t="s">
        <v>42</v>
      </c>
      <c r="C16" t="s">
        <v>43</v>
      </c>
      <c r="D16" t="s">
        <v>44</v>
      </c>
      <c r="E16">
        <v>1000</v>
      </c>
      <c r="F16">
        <v>990</v>
      </c>
      <c r="G16" t="s">
        <v>9</v>
      </c>
      <c r="H16">
        <v>10</v>
      </c>
      <c r="I16" t="s">
        <v>59</v>
      </c>
    </row>
    <row r="17" spans="1:9" x14ac:dyDescent="0.25">
      <c r="A17" s="1">
        <v>46046</v>
      </c>
      <c r="B17" t="s">
        <v>35</v>
      </c>
      <c r="C17" t="s">
        <v>61</v>
      </c>
      <c r="D17" t="s">
        <v>62</v>
      </c>
      <c r="E17">
        <v>450</v>
      </c>
      <c r="F17">
        <v>495</v>
      </c>
      <c r="G17" t="s">
        <v>9</v>
      </c>
      <c r="H17">
        <v>-45</v>
      </c>
      <c r="I17" t="s">
        <v>60</v>
      </c>
    </row>
    <row r="18" spans="1:9" x14ac:dyDescent="0.25">
      <c r="A18" s="1">
        <v>46047</v>
      </c>
      <c r="B18" t="s">
        <v>13</v>
      </c>
      <c r="C18" t="s">
        <v>63</v>
      </c>
      <c r="D18" t="s">
        <v>64</v>
      </c>
      <c r="E18">
        <v>120</v>
      </c>
      <c r="F18">
        <v>115</v>
      </c>
      <c r="G18" t="s">
        <v>9</v>
      </c>
      <c r="H18">
        <v>5</v>
      </c>
      <c r="I18" t="s">
        <v>59</v>
      </c>
    </row>
    <row r="19" spans="1:9" x14ac:dyDescent="0.25">
      <c r="A19" s="1">
        <v>46048</v>
      </c>
      <c r="B19" t="s">
        <v>16</v>
      </c>
      <c r="C19" t="s">
        <v>65</v>
      </c>
      <c r="D19" t="s">
        <v>66</v>
      </c>
      <c r="E19">
        <v>90</v>
      </c>
      <c r="F19">
        <v>105</v>
      </c>
      <c r="G19" t="s">
        <v>9</v>
      </c>
      <c r="H19">
        <v>-15</v>
      </c>
      <c r="I19" t="s">
        <v>60</v>
      </c>
    </row>
    <row r="20" spans="1:9" x14ac:dyDescent="0.25">
      <c r="A20" s="1">
        <v>46049</v>
      </c>
      <c r="B20" t="s">
        <v>22</v>
      </c>
      <c r="C20" t="s">
        <v>67</v>
      </c>
      <c r="D20" t="s">
        <v>68</v>
      </c>
      <c r="E20">
        <v>200</v>
      </c>
      <c r="F20">
        <v>195</v>
      </c>
      <c r="G20" t="s">
        <v>9</v>
      </c>
      <c r="H20">
        <v>5</v>
      </c>
      <c r="I20" t="s">
        <v>59</v>
      </c>
    </row>
    <row r="21" spans="1:9" x14ac:dyDescent="0.25">
      <c r="A21" s="1">
        <v>46050</v>
      </c>
      <c r="B21" t="s">
        <v>19</v>
      </c>
      <c r="C21" t="s">
        <v>69</v>
      </c>
      <c r="D21" t="s">
        <v>70</v>
      </c>
      <c r="E21">
        <v>110</v>
      </c>
      <c r="F21">
        <v>105</v>
      </c>
      <c r="G21" t="s">
        <v>9</v>
      </c>
      <c r="H21">
        <v>5</v>
      </c>
      <c r="I21" t="s">
        <v>59</v>
      </c>
    </row>
    <row r="22" spans="1:9" x14ac:dyDescent="0.25">
      <c r="A22" s="1">
        <v>46051</v>
      </c>
      <c r="B22" t="s">
        <v>10</v>
      </c>
      <c r="C22" t="s">
        <v>11</v>
      </c>
      <c r="D22" t="s">
        <v>71</v>
      </c>
      <c r="E22">
        <v>1200</v>
      </c>
      <c r="F22">
        <v>1250</v>
      </c>
      <c r="G22" t="s">
        <v>32</v>
      </c>
      <c r="H22">
        <v>-50</v>
      </c>
      <c r="I22" t="s">
        <v>60</v>
      </c>
    </row>
    <row r="23" spans="1:9" x14ac:dyDescent="0.25">
      <c r="A23" s="1">
        <v>46052</v>
      </c>
      <c r="B23" t="s">
        <v>72</v>
      </c>
      <c r="C23" t="s">
        <v>73</v>
      </c>
      <c r="D23" t="s">
        <v>74</v>
      </c>
      <c r="E23">
        <v>350</v>
      </c>
      <c r="F23">
        <v>390</v>
      </c>
      <c r="G23" t="s">
        <v>9</v>
      </c>
      <c r="H23">
        <v>-40</v>
      </c>
      <c r="I23" t="s">
        <v>60</v>
      </c>
    </row>
    <row r="24" spans="1:9" x14ac:dyDescent="0.25">
      <c r="A24" s="1"/>
    </row>
    <row r="25" spans="1:9" x14ac:dyDescent="0.25">
      <c r="A25" s="1"/>
    </row>
    <row r="26" spans="1:9" x14ac:dyDescent="0.25">
      <c r="A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A3506-E8EF-4DD8-9836-D556A6E40892}">
  <dimension ref="A1:K26"/>
  <sheetViews>
    <sheetView topLeftCell="B1" workbookViewId="0">
      <selection activeCell="J16" sqref="J16"/>
    </sheetView>
  </sheetViews>
  <sheetFormatPr defaultRowHeight="15" x14ac:dyDescent="0.25"/>
  <cols>
    <col min="1" max="1" width="9.42578125" bestFit="1" customWidth="1"/>
    <col min="2" max="2" width="13.42578125" bestFit="1" customWidth="1"/>
    <col min="3" max="3" width="21.5703125" bestFit="1" customWidth="1"/>
    <col min="4" max="4" width="21" customWidth="1"/>
    <col min="5" max="5" width="17.28515625" bestFit="1" customWidth="1"/>
    <col min="6" max="6" width="14.140625" bestFit="1" customWidth="1"/>
    <col min="7" max="7" width="15.140625" bestFit="1" customWidth="1"/>
    <col min="8" max="8" width="3.42578125" customWidth="1"/>
    <col min="9" max="9" width="30.5703125" bestFit="1" customWidth="1"/>
    <col min="10" max="10" width="8.28515625" customWidth="1"/>
    <col min="11" max="11" width="50.42578125" bestFit="1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54</v>
      </c>
      <c r="F1" s="4" t="s">
        <v>55</v>
      </c>
      <c r="G1" s="4" t="s">
        <v>56</v>
      </c>
    </row>
    <row r="2" spans="1:11" x14ac:dyDescent="0.25">
      <c r="A2" s="1">
        <v>46025</v>
      </c>
      <c r="B2" t="s">
        <v>6</v>
      </c>
      <c r="C2" t="s">
        <v>7</v>
      </c>
      <c r="D2" t="s">
        <v>8</v>
      </c>
      <c r="E2">
        <v>2200</v>
      </c>
      <c r="F2">
        <v>2200</v>
      </c>
      <c r="G2" t="s">
        <v>9</v>
      </c>
      <c r="I2" s="4" t="s">
        <v>75</v>
      </c>
      <c r="J2">
        <f>SUM(E2:E23)</f>
        <v>25380</v>
      </c>
      <c r="K2" t="str">
        <f ca="1">_xlfn.FORMULATEXT(J2)</f>
        <v>=SUM(E2:E23)</v>
      </c>
    </row>
    <row r="3" spans="1:11" x14ac:dyDescent="0.25">
      <c r="A3" s="1">
        <v>46026</v>
      </c>
      <c r="B3" t="s">
        <v>10</v>
      </c>
      <c r="C3" t="s">
        <v>11</v>
      </c>
      <c r="D3" t="s">
        <v>12</v>
      </c>
      <c r="E3">
        <v>8500</v>
      </c>
      <c r="F3">
        <v>8600</v>
      </c>
      <c r="G3" t="s">
        <v>9</v>
      </c>
    </row>
    <row r="4" spans="1:11" x14ac:dyDescent="0.25">
      <c r="A4" s="1">
        <v>46027</v>
      </c>
      <c r="B4" t="s">
        <v>13</v>
      </c>
      <c r="C4" t="s">
        <v>14</v>
      </c>
      <c r="D4" t="s">
        <v>15</v>
      </c>
      <c r="E4">
        <v>700</v>
      </c>
      <c r="F4">
        <v>650</v>
      </c>
      <c r="G4" t="s">
        <v>9</v>
      </c>
      <c r="I4" s="4" t="s">
        <v>76</v>
      </c>
      <c r="J4">
        <f>SUM(F2:F23)</f>
        <v>25655</v>
      </c>
      <c r="K4" t="str">
        <f t="shared" ref="K4:K16" ca="1" si="0">_xlfn.FORMULATEXT(J4)</f>
        <v>=SUM(F2:F23)</v>
      </c>
    </row>
    <row r="5" spans="1:11" x14ac:dyDescent="0.25">
      <c r="A5" s="1">
        <v>46028</v>
      </c>
      <c r="B5" t="s">
        <v>16</v>
      </c>
      <c r="C5" t="s">
        <v>17</v>
      </c>
      <c r="D5" t="s">
        <v>18</v>
      </c>
      <c r="E5">
        <v>150</v>
      </c>
      <c r="F5">
        <v>120</v>
      </c>
      <c r="G5" t="s">
        <v>9</v>
      </c>
    </row>
    <row r="6" spans="1:11" x14ac:dyDescent="0.25">
      <c r="A6" s="1">
        <v>46030</v>
      </c>
      <c r="B6" t="s">
        <v>19</v>
      </c>
      <c r="C6" t="s">
        <v>20</v>
      </c>
      <c r="D6" t="s">
        <v>21</v>
      </c>
      <c r="E6">
        <v>60</v>
      </c>
      <c r="F6">
        <v>55</v>
      </c>
      <c r="G6" t="s">
        <v>32</v>
      </c>
      <c r="I6" s="4" t="s">
        <v>77</v>
      </c>
      <c r="J6">
        <f>SUMIF(B2:B23, "Marketing", F2:F23)</f>
        <v>1375</v>
      </c>
      <c r="K6" t="str">
        <f t="shared" ca="1" si="0"/>
        <v>=SUMIF(B2:B23, "Marketing", F2:F23)</v>
      </c>
    </row>
    <row r="7" spans="1:11" x14ac:dyDescent="0.25">
      <c r="A7" s="1">
        <v>46031</v>
      </c>
      <c r="B7" t="s">
        <v>22</v>
      </c>
      <c r="C7" t="s">
        <v>23</v>
      </c>
      <c r="D7" t="s">
        <v>24</v>
      </c>
      <c r="E7">
        <v>300</v>
      </c>
      <c r="F7">
        <v>310</v>
      </c>
      <c r="G7" t="s">
        <v>9</v>
      </c>
    </row>
    <row r="8" spans="1:11" x14ac:dyDescent="0.25">
      <c r="A8" s="1">
        <v>46032</v>
      </c>
      <c r="B8" t="s">
        <v>13</v>
      </c>
      <c r="C8" t="s">
        <v>25</v>
      </c>
      <c r="D8" t="s">
        <v>26</v>
      </c>
      <c r="E8">
        <v>450</v>
      </c>
      <c r="F8">
        <v>480</v>
      </c>
      <c r="G8" t="s">
        <v>9</v>
      </c>
      <c r="I8" s="4" t="s">
        <v>78</v>
      </c>
      <c r="J8">
        <f>SUMIFS(F2:F23,B2:B23,"Marketing",G2:G23,"Paid")</f>
        <v>1130</v>
      </c>
      <c r="K8" t="str">
        <f t="shared" ca="1" si="0"/>
        <v>=SUMIFS(F2:F23,B2:B23,"Marketing",G2:G23,"Paid")</v>
      </c>
    </row>
    <row r="9" spans="1:11" x14ac:dyDescent="0.25">
      <c r="A9" s="1">
        <v>46034</v>
      </c>
      <c r="B9" t="s">
        <v>27</v>
      </c>
      <c r="C9" t="s">
        <v>28</v>
      </c>
      <c r="D9" t="s">
        <v>29</v>
      </c>
      <c r="E9">
        <v>275</v>
      </c>
      <c r="F9">
        <v>275</v>
      </c>
      <c r="G9" t="s">
        <v>9</v>
      </c>
    </row>
    <row r="10" spans="1:11" x14ac:dyDescent="0.25">
      <c r="A10" s="1">
        <v>46036</v>
      </c>
      <c r="B10" t="s">
        <v>16</v>
      </c>
      <c r="C10" t="s">
        <v>30</v>
      </c>
      <c r="D10" t="s">
        <v>31</v>
      </c>
      <c r="E10">
        <v>100</v>
      </c>
      <c r="F10">
        <v>95</v>
      </c>
      <c r="G10" t="s">
        <v>32</v>
      </c>
      <c r="I10" s="4" t="s">
        <v>79</v>
      </c>
      <c r="J10">
        <f>COUNTIF(G2:G23, "Pending")</f>
        <v>6</v>
      </c>
      <c r="K10" t="str">
        <f t="shared" ca="1" si="0"/>
        <v>=COUNTIF(G2:G23, "Pending")</v>
      </c>
    </row>
    <row r="11" spans="1:11" x14ac:dyDescent="0.25">
      <c r="A11" s="1">
        <v>46037</v>
      </c>
      <c r="B11" t="s">
        <v>10</v>
      </c>
      <c r="C11" t="s">
        <v>11</v>
      </c>
      <c r="D11" t="s">
        <v>12</v>
      </c>
      <c r="E11">
        <v>8500</v>
      </c>
      <c r="F11">
        <v>8600</v>
      </c>
      <c r="G11" t="s">
        <v>9</v>
      </c>
    </row>
    <row r="12" spans="1:11" x14ac:dyDescent="0.25">
      <c r="A12" s="1">
        <v>46038</v>
      </c>
      <c r="B12" t="s">
        <v>19</v>
      </c>
      <c r="C12" t="s">
        <v>33</v>
      </c>
      <c r="D12" t="s">
        <v>34</v>
      </c>
      <c r="E12">
        <v>75</v>
      </c>
      <c r="F12">
        <v>70</v>
      </c>
      <c r="G12" t="s">
        <v>9</v>
      </c>
      <c r="I12" s="4" t="s">
        <v>103</v>
      </c>
      <c r="J12">
        <f>COUNTIFS(G2:G23, "Pending", C2:C23, "Gusto Payroll")</f>
        <v>1</v>
      </c>
      <c r="K12" t="str">
        <f t="shared" ca="1" si="0"/>
        <v>=COUNTIFS(G2:G23, "Pending", C2:C23, "Gusto Payroll")</v>
      </c>
    </row>
    <row r="13" spans="1:11" x14ac:dyDescent="0.25">
      <c r="A13" s="1">
        <v>46040</v>
      </c>
      <c r="B13" t="s">
        <v>35</v>
      </c>
      <c r="C13" t="s">
        <v>36</v>
      </c>
      <c r="D13" t="s">
        <v>37</v>
      </c>
      <c r="E13">
        <v>300</v>
      </c>
      <c r="F13">
        <v>340</v>
      </c>
      <c r="G13" t="s">
        <v>9</v>
      </c>
    </row>
    <row r="14" spans="1:11" x14ac:dyDescent="0.25">
      <c r="A14" s="1">
        <v>46042</v>
      </c>
      <c r="B14" t="s">
        <v>13</v>
      </c>
      <c r="C14" t="s">
        <v>38</v>
      </c>
      <c r="D14" t="s">
        <v>39</v>
      </c>
      <c r="E14">
        <v>150</v>
      </c>
      <c r="F14">
        <v>130</v>
      </c>
      <c r="G14" t="s">
        <v>32</v>
      </c>
      <c r="I14" s="4" t="s">
        <v>101</v>
      </c>
      <c r="J14" s="10">
        <f>AVERAGE(F2:F23)</f>
        <v>1166.1363636363637</v>
      </c>
      <c r="K14" t="str">
        <f t="shared" ca="1" si="0"/>
        <v>=AVERAGE(F2:F23)</v>
      </c>
    </row>
    <row r="15" spans="1:11" x14ac:dyDescent="0.25">
      <c r="A15" s="1">
        <v>46043</v>
      </c>
      <c r="B15" t="s">
        <v>22</v>
      </c>
      <c r="C15" t="s">
        <v>40</v>
      </c>
      <c r="D15" t="s">
        <v>41</v>
      </c>
      <c r="E15">
        <v>100</v>
      </c>
      <c r="F15">
        <v>85</v>
      </c>
      <c r="G15" t="s">
        <v>9</v>
      </c>
    </row>
    <row r="16" spans="1:11" x14ac:dyDescent="0.25">
      <c r="A16" s="1">
        <v>46044</v>
      </c>
      <c r="B16" t="s">
        <v>42</v>
      </c>
      <c r="C16" t="s">
        <v>43</v>
      </c>
      <c r="D16" t="s">
        <v>44</v>
      </c>
      <c r="E16">
        <v>1000</v>
      </c>
      <c r="F16">
        <v>990</v>
      </c>
      <c r="G16" t="s">
        <v>9</v>
      </c>
      <c r="I16" s="4" t="s">
        <v>102</v>
      </c>
      <c r="J16">
        <f>AVERAGEIF(B2:B23,"Marketing",F2:F23)</f>
        <v>343.75</v>
      </c>
      <c r="K16" t="str">
        <f t="shared" ca="1" si="0"/>
        <v>=AVERAGEIF(B2:B23,"Marketing",F2:F23)</v>
      </c>
    </row>
    <row r="17" spans="1:7" x14ac:dyDescent="0.25">
      <c r="A17" s="1">
        <v>46046</v>
      </c>
      <c r="B17" t="s">
        <v>35</v>
      </c>
      <c r="C17" t="s">
        <v>61</v>
      </c>
      <c r="D17" t="s">
        <v>62</v>
      </c>
      <c r="E17">
        <v>450</v>
      </c>
      <c r="F17">
        <v>495</v>
      </c>
      <c r="G17" t="s">
        <v>9</v>
      </c>
    </row>
    <row r="18" spans="1:7" x14ac:dyDescent="0.25">
      <c r="A18" s="1">
        <v>46047</v>
      </c>
      <c r="B18" t="s">
        <v>13</v>
      </c>
      <c r="C18" t="s">
        <v>63</v>
      </c>
      <c r="D18" t="s">
        <v>64</v>
      </c>
      <c r="E18">
        <v>120</v>
      </c>
      <c r="F18">
        <v>115</v>
      </c>
      <c r="G18" t="s">
        <v>32</v>
      </c>
    </row>
    <row r="19" spans="1:7" x14ac:dyDescent="0.25">
      <c r="A19" s="1">
        <v>46048</v>
      </c>
      <c r="B19" t="s">
        <v>16</v>
      </c>
      <c r="C19" t="s">
        <v>65</v>
      </c>
      <c r="D19" t="s">
        <v>66</v>
      </c>
      <c r="E19">
        <v>90</v>
      </c>
      <c r="F19">
        <v>105</v>
      </c>
      <c r="G19" t="s">
        <v>9</v>
      </c>
    </row>
    <row r="20" spans="1:7" x14ac:dyDescent="0.25">
      <c r="A20" s="1">
        <v>46049</v>
      </c>
      <c r="B20" t="s">
        <v>22</v>
      </c>
      <c r="C20" t="s">
        <v>67</v>
      </c>
      <c r="D20" t="s">
        <v>68</v>
      </c>
      <c r="E20">
        <v>200</v>
      </c>
      <c r="F20">
        <v>195</v>
      </c>
      <c r="G20" t="s">
        <v>32</v>
      </c>
    </row>
    <row r="21" spans="1:7" x14ac:dyDescent="0.25">
      <c r="A21" s="1">
        <v>46050</v>
      </c>
      <c r="B21" t="s">
        <v>19</v>
      </c>
      <c r="C21" t="s">
        <v>69</v>
      </c>
      <c r="D21" t="s">
        <v>70</v>
      </c>
      <c r="E21">
        <v>110</v>
      </c>
      <c r="F21">
        <v>105</v>
      </c>
      <c r="G21" t="s">
        <v>9</v>
      </c>
    </row>
    <row r="22" spans="1:7" x14ac:dyDescent="0.25">
      <c r="A22" s="1">
        <v>46051</v>
      </c>
      <c r="B22" t="s">
        <v>10</v>
      </c>
      <c r="C22" t="s">
        <v>11</v>
      </c>
      <c r="D22" t="s">
        <v>71</v>
      </c>
      <c r="E22">
        <v>1200</v>
      </c>
      <c r="F22">
        <v>1250</v>
      </c>
      <c r="G22" t="s">
        <v>32</v>
      </c>
    </row>
    <row r="23" spans="1:7" x14ac:dyDescent="0.25">
      <c r="A23" s="1">
        <v>46052</v>
      </c>
      <c r="B23" t="s">
        <v>72</v>
      </c>
      <c r="C23" t="s">
        <v>73</v>
      </c>
      <c r="D23" t="s">
        <v>74</v>
      </c>
      <c r="E23">
        <v>350</v>
      </c>
      <c r="F23">
        <v>390</v>
      </c>
      <c r="G23" t="s">
        <v>9</v>
      </c>
    </row>
    <row r="24" spans="1:7" x14ac:dyDescent="0.25">
      <c r="A24" s="1"/>
    </row>
    <row r="25" spans="1:7" x14ac:dyDescent="0.25">
      <c r="A25" s="1"/>
    </row>
    <row r="26" spans="1:7" x14ac:dyDescent="0.25">
      <c r="A26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203B9-D4A5-40A9-BF01-64E4E9069040}">
  <dimension ref="A1:B11"/>
  <sheetViews>
    <sheetView workbookViewId="0">
      <selection sqref="A1:B1"/>
    </sheetView>
  </sheetViews>
  <sheetFormatPr defaultRowHeight="15" x14ac:dyDescent="0.25"/>
  <cols>
    <col min="1" max="1" width="13.42578125" bestFit="1" customWidth="1"/>
    <col min="2" max="2" width="15.140625" bestFit="1" customWidth="1"/>
  </cols>
  <sheetData>
    <row r="1" spans="1:2" x14ac:dyDescent="0.25">
      <c r="A1" s="4" t="s">
        <v>1</v>
      </c>
      <c r="B1" s="4" t="s">
        <v>80</v>
      </c>
    </row>
    <row r="2" spans="1:2" x14ac:dyDescent="0.25">
      <c r="A2" t="s">
        <v>6</v>
      </c>
      <c r="B2">
        <v>2200</v>
      </c>
    </row>
    <row r="3" spans="1:2" x14ac:dyDescent="0.25">
      <c r="A3" t="s">
        <v>10</v>
      </c>
      <c r="B3">
        <v>18200</v>
      </c>
    </row>
    <row r="4" spans="1:2" x14ac:dyDescent="0.25">
      <c r="A4" t="s">
        <v>13</v>
      </c>
      <c r="B4">
        <v>1420</v>
      </c>
    </row>
    <row r="5" spans="1:2" x14ac:dyDescent="0.25">
      <c r="A5" t="s">
        <v>16</v>
      </c>
      <c r="B5">
        <v>340</v>
      </c>
    </row>
    <row r="6" spans="1:2" x14ac:dyDescent="0.25">
      <c r="A6" t="s">
        <v>19</v>
      </c>
      <c r="B6">
        <v>245</v>
      </c>
    </row>
    <row r="7" spans="1:2" x14ac:dyDescent="0.25">
      <c r="A7" t="s">
        <v>22</v>
      </c>
      <c r="B7">
        <v>600</v>
      </c>
    </row>
    <row r="8" spans="1:2" x14ac:dyDescent="0.25">
      <c r="A8" t="s">
        <v>27</v>
      </c>
      <c r="B8">
        <v>275</v>
      </c>
    </row>
    <row r="9" spans="1:2" x14ac:dyDescent="0.25">
      <c r="A9" t="s">
        <v>35</v>
      </c>
      <c r="B9">
        <v>750</v>
      </c>
    </row>
    <row r="10" spans="1:2" x14ac:dyDescent="0.25">
      <c r="A10" t="s">
        <v>42</v>
      </c>
      <c r="B10">
        <v>1000</v>
      </c>
    </row>
    <row r="11" spans="1:2" x14ac:dyDescent="0.25">
      <c r="A11" t="s">
        <v>72</v>
      </c>
      <c r="B11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2E7E-E1C1-4C07-BF4A-4C8EE630A98A}">
  <dimension ref="A1:B5"/>
  <sheetViews>
    <sheetView workbookViewId="0">
      <selection activeCell="B6" sqref="B6"/>
    </sheetView>
  </sheetViews>
  <sheetFormatPr defaultRowHeight="15" x14ac:dyDescent="0.25"/>
  <cols>
    <col min="1" max="1" width="30.42578125" bestFit="1" customWidth="1"/>
  </cols>
  <sheetData>
    <row r="1" spans="1:2" x14ac:dyDescent="0.25">
      <c r="A1" s="4" t="s">
        <v>82</v>
      </c>
      <c r="B1" s="4" t="s">
        <v>83</v>
      </c>
    </row>
    <row r="2" spans="1:2" x14ac:dyDescent="0.25">
      <c r="A2" t="s">
        <v>84</v>
      </c>
      <c r="B2" s="7">
        <v>50000</v>
      </c>
    </row>
    <row r="3" spans="1:2" x14ac:dyDescent="0.25">
      <c r="A3" t="s">
        <v>85</v>
      </c>
      <c r="B3" s="8">
        <v>0.06</v>
      </c>
    </row>
    <row r="4" spans="1:2" x14ac:dyDescent="0.25">
      <c r="A4" t="s">
        <v>86</v>
      </c>
      <c r="B4" t="s">
        <v>87</v>
      </c>
    </row>
    <row r="5" spans="1:2" x14ac:dyDescent="0.25">
      <c r="A5" s="2" t="s">
        <v>88</v>
      </c>
      <c r="B5" s="9">
        <f>PMT(6%/12,5*12,-50000)</f>
        <v>966.64007647139579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19F0D-4C1B-42A1-B137-1FDDBD2EFA49}">
  <dimension ref="A1:C10"/>
  <sheetViews>
    <sheetView workbookViewId="0">
      <selection activeCell="H8" sqref="H8"/>
    </sheetView>
  </sheetViews>
  <sheetFormatPr defaultRowHeight="15" x14ac:dyDescent="0.25"/>
  <cols>
    <col min="1" max="1" width="10.28515625" bestFit="1" customWidth="1"/>
    <col min="2" max="2" width="10.42578125" customWidth="1"/>
    <col min="3" max="3" width="14.140625" customWidth="1"/>
  </cols>
  <sheetData>
    <row r="1" spans="1:3" x14ac:dyDescent="0.25">
      <c r="A1" s="4" t="s">
        <v>89</v>
      </c>
      <c r="B1" s="4" t="s">
        <v>90</v>
      </c>
      <c r="C1" s="4" t="s">
        <v>91</v>
      </c>
    </row>
    <row r="2" spans="1:3" x14ac:dyDescent="0.25">
      <c r="A2">
        <v>1</v>
      </c>
      <c r="B2" t="s">
        <v>92</v>
      </c>
      <c r="C2">
        <v>18500</v>
      </c>
    </row>
    <row r="3" spans="1:3" x14ac:dyDescent="0.25">
      <c r="A3">
        <v>2</v>
      </c>
      <c r="B3" t="s">
        <v>93</v>
      </c>
      <c r="C3">
        <v>19200</v>
      </c>
    </row>
    <row r="4" spans="1:3" x14ac:dyDescent="0.25">
      <c r="A4">
        <v>3</v>
      </c>
      <c r="B4" t="s">
        <v>94</v>
      </c>
      <c r="C4">
        <v>20100</v>
      </c>
    </row>
    <row r="5" spans="1:3" x14ac:dyDescent="0.25">
      <c r="A5">
        <v>4</v>
      </c>
      <c r="B5" t="s">
        <v>95</v>
      </c>
      <c r="C5">
        <v>20800</v>
      </c>
    </row>
    <row r="6" spans="1:3" x14ac:dyDescent="0.25">
      <c r="A6">
        <v>5</v>
      </c>
      <c r="B6" t="s">
        <v>96</v>
      </c>
      <c r="C6">
        <v>21900</v>
      </c>
    </row>
    <row r="7" spans="1:3" x14ac:dyDescent="0.25">
      <c r="A7">
        <v>6</v>
      </c>
      <c r="B7" t="s">
        <v>97</v>
      </c>
      <c r="C7">
        <v>22600</v>
      </c>
    </row>
    <row r="8" spans="1:3" x14ac:dyDescent="0.25">
      <c r="A8">
        <v>7</v>
      </c>
      <c r="B8" t="s">
        <v>98</v>
      </c>
      <c r="C8" s="10">
        <f>_xlfn.FORECAST.LINEAR(A8,$C$2:$C$7,$A$2:$A$7)</f>
        <v>23446.666666666668</v>
      </c>
    </row>
    <row r="9" spans="1:3" x14ac:dyDescent="0.25">
      <c r="A9">
        <v>8</v>
      </c>
      <c r="B9" t="s">
        <v>99</v>
      </c>
      <c r="C9" s="10">
        <f t="shared" ref="C9:C10" si="0">_xlfn.FORECAST.LINEAR(A9,$C$2:$C$7,$A$2:$A$7)</f>
        <v>24283.809523809527</v>
      </c>
    </row>
    <row r="10" spans="1:3" x14ac:dyDescent="0.25">
      <c r="A10">
        <v>9</v>
      </c>
      <c r="B10" t="s">
        <v>100</v>
      </c>
      <c r="C10" s="10">
        <f t="shared" si="0"/>
        <v>25120.952380952382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Actual (2)</vt:lpstr>
      <vt:lpstr>Transactions</vt:lpstr>
      <vt:lpstr>Sheet3</vt:lpstr>
      <vt:lpstr>Actual</vt:lpstr>
      <vt:lpstr>Budget Plan</vt:lpstr>
      <vt:lpstr>PMT</vt:lpstr>
      <vt:lpstr>FORECAST.LINEAR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shamima rita</dc:creator>
  <cp:lastModifiedBy>shamima rita</cp:lastModifiedBy>
  <dcterms:created xsi:type="dcterms:W3CDTF">2026-09-12T08:03:55Z</dcterms:created>
  <dcterms:modified xsi:type="dcterms:W3CDTF">2026-10-18T09:57:04Z</dcterms:modified>
</cp:coreProperties>
</file>