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may\Downloads\"/>
    </mc:Choice>
  </mc:AlternateContent>
  <xr:revisionPtr revIDLastSave="0" documentId="8_{7241A296-2799-45A5-AAFF-AEC381F48520}" xr6:coauthVersionLast="47" xr6:coauthVersionMax="47" xr10:uidLastSave="{00000000-0000-0000-0000-000000000000}"/>
  <bookViews>
    <workbookView xWindow="-120" yWindow="-120" windowWidth="20730" windowHeight="11040" xr2:uid="{96C52478-95E4-4F34-953A-D94FBC3EEE7B}"/>
  </bookViews>
  <sheets>
    <sheet name="Business Data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M49" i="1" l="1"/>
  <c r="J49" i="1"/>
  <c r="O49" i="1" s="1"/>
  <c r="G49" i="1"/>
  <c r="H49" i="1" s="1"/>
  <c r="N49" i="1" s="1"/>
  <c r="B49" i="1"/>
  <c r="M48" i="1"/>
  <c r="J48" i="1"/>
  <c r="O48" i="1" s="1"/>
  <c r="G48" i="1"/>
  <c r="H48" i="1" s="1"/>
  <c r="B48" i="1"/>
  <c r="M47" i="1"/>
  <c r="K47" i="1"/>
  <c r="J47" i="1"/>
  <c r="O47" i="1" s="1"/>
  <c r="G47" i="1"/>
  <c r="H47" i="1" s="1"/>
  <c r="N47" i="1" s="1"/>
  <c r="B47" i="1"/>
  <c r="M46" i="1"/>
  <c r="J46" i="1"/>
  <c r="O46" i="1" s="1"/>
  <c r="G46" i="1"/>
  <c r="H46" i="1" s="1"/>
  <c r="B46" i="1"/>
  <c r="M45" i="1"/>
  <c r="J45" i="1"/>
  <c r="O45" i="1" s="1"/>
  <c r="G45" i="1"/>
  <c r="H45" i="1" s="1"/>
  <c r="B45" i="1"/>
  <c r="M44" i="1"/>
  <c r="J44" i="1"/>
  <c r="O44" i="1" s="1"/>
  <c r="G44" i="1"/>
  <c r="H44" i="1" s="1"/>
  <c r="B44" i="1"/>
  <c r="M43" i="1"/>
  <c r="J43" i="1"/>
  <c r="O43" i="1" s="1"/>
  <c r="H43" i="1"/>
  <c r="N43" i="1" s="1"/>
  <c r="G43" i="1"/>
  <c r="B43" i="1"/>
  <c r="M42" i="1"/>
  <c r="J42" i="1"/>
  <c r="O42" i="1" s="1"/>
  <c r="H42" i="1"/>
  <c r="N42" i="1" s="1"/>
  <c r="G42" i="1"/>
  <c r="B42" i="1"/>
  <c r="M41" i="1"/>
  <c r="J41" i="1"/>
  <c r="O41" i="1" s="1"/>
  <c r="G41" i="1"/>
  <c r="H41" i="1" s="1"/>
  <c r="B41" i="1"/>
  <c r="M40" i="1"/>
  <c r="J40" i="1"/>
  <c r="O40" i="1" s="1"/>
  <c r="G40" i="1"/>
  <c r="H40" i="1" s="1"/>
  <c r="B40" i="1"/>
  <c r="M39" i="1"/>
  <c r="K39" i="1"/>
  <c r="J39" i="1"/>
  <c r="O39" i="1" s="1"/>
  <c r="G39" i="1"/>
  <c r="H39" i="1" s="1"/>
  <c r="N39" i="1" s="1"/>
  <c r="B39" i="1"/>
  <c r="M38" i="1"/>
  <c r="J38" i="1"/>
  <c r="O38" i="1" s="1"/>
  <c r="G38" i="1"/>
  <c r="H38" i="1" s="1"/>
  <c r="B38" i="1"/>
  <c r="M37" i="1"/>
  <c r="J37" i="1"/>
  <c r="O37" i="1" s="1"/>
  <c r="G37" i="1"/>
  <c r="H37" i="1" s="1"/>
  <c r="B37" i="1"/>
  <c r="M36" i="1"/>
  <c r="J36" i="1"/>
  <c r="O36" i="1" s="1"/>
  <c r="G36" i="1"/>
  <c r="H36" i="1" s="1"/>
  <c r="B36" i="1"/>
  <c r="M35" i="1"/>
  <c r="J35" i="1"/>
  <c r="O35" i="1" s="1"/>
  <c r="H35" i="1"/>
  <c r="N35" i="1" s="1"/>
  <c r="G35" i="1"/>
  <c r="B35" i="1"/>
  <c r="M34" i="1"/>
  <c r="J34" i="1"/>
  <c r="O34" i="1" s="1"/>
  <c r="H34" i="1"/>
  <c r="N34" i="1" s="1"/>
  <c r="G34" i="1"/>
  <c r="B34" i="1"/>
  <c r="M33" i="1"/>
  <c r="J33" i="1"/>
  <c r="O33" i="1" s="1"/>
  <c r="G33" i="1"/>
  <c r="H33" i="1" s="1"/>
  <c r="B33" i="1"/>
  <c r="M32" i="1"/>
  <c r="J32" i="1"/>
  <c r="O32" i="1" s="1"/>
  <c r="G32" i="1"/>
  <c r="H32" i="1" s="1"/>
  <c r="B32" i="1"/>
  <c r="M31" i="1"/>
  <c r="K31" i="1"/>
  <c r="J31" i="1"/>
  <c r="O31" i="1" s="1"/>
  <c r="G31" i="1"/>
  <c r="H31" i="1" s="1"/>
  <c r="N31" i="1" s="1"/>
  <c r="B31" i="1"/>
  <c r="M30" i="1"/>
  <c r="J30" i="1"/>
  <c r="O30" i="1" s="1"/>
  <c r="G30" i="1"/>
  <c r="H30" i="1" s="1"/>
  <c r="B30" i="1"/>
  <c r="M29" i="1"/>
  <c r="J29" i="1"/>
  <c r="O29" i="1" s="1"/>
  <c r="G29" i="1"/>
  <c r="H29" i="1" s="1"/>
  <c r="B29" i="1"/>
  <c r="M28" i="1"/>
  <c r="J28" i="1"/>
  <c r="O28" i="1" s="1"/>
  <c r="G28" i="1"/>
  <c r="H28" i="1" s="1"/>
  <c r="B28" i="1"/>
  <c r="M27" i="1"/>
  <c r="J27" i="1"/>
  <c r="O27" i="1" s="1"/>
  <c r="H27" i="1"/>
  <c r="N27" i="1" s="1"/>
  <c r="G27" i="1"/>
  <c r="B27" i="1"/>
  <c r="M26" i="1"/>
  <c r="J26" i="1"/>
  <c r="O26" i="1" s="1"/>
  <c r="H26" i="1"/>
  <c r="N26" i="1" s="1"/>
  <c r="G26" i="1"/>
  <c r="B26" i="1"/>
  <c r="M25" i="1"/>
  <c r="J25" i="1"/>
  <c r="O25" i="1" s="1"/>
  <c r="G25" i="1"/>
  <c r="H25" i="1" s="1"/>
  <c r="B25" i="1"/>
  <c r="M24" i="1"/>
  <c r="J24" i="1"/>
  <c r="O24" i="1" s="1"/>
  <c r="G24" i="1"/>
  <c r="H24" i="1" s="1"/>
  <c r="B24" i="1"/>
  <c r="M23" i="1"/>
  <c r="K23" i="1"/>
  <c r="J23" i="1"/>
  <c r="O23" i="1" s="1"/>
  <c r="G23" i="1"/>
  <c r="H23" i="1" s="1"/>
  <c r="N23" i="1" s="1"/>
  <c r="B23" i="1"/>
  <c r="M22" i="1"/>
  <c r="J22" i="1"/>
  <c r="O22" i="1" s="1"/>
  <c r="G22" i="1"/>
  <c r="H22" i="1" s="1"/>
  <c r="B22" i="1"/>
  <c r="M21" i="1"/>
  <c r="J21" i="1"/>
  <c r="O21" i="1" s="1"/>
  <c r="G21" i="1"/>
  <c r="H21" i="1" s="1"/>
  <c r="B21" i="1"/>
  <c r="M20" i="1"/>
  <c r="J20" i="1"/>
  <c r="O20" i="1" s="1"/>
  <c r="G20" i="1"/>
  <c r="H20" i="1" s="1"/>
  <c r="N20" i="1" s="1"/>
  <c r="B20" i="1"/>
  <c r="M19" i="1"/>
  <c r="J19" i="1"/>
  <c r="O19" i="1" s="1"/>
  <c r="H19" i="1"/>
  <c r="N19" i="1" s="1"/>
  <c r="G19" i="1"/>
  <c r="B19" i="1"/>
  <c r="M18" i="1"/>
  <c r="J18" i="1"/>
  <c r="O18" i="1" s="1"/>
  <c r="G18" i="1"/>
  <c r="H18" i="1" s="1"/>
  <c r="B18" i="1"/>
  <c r="M17" i="1"/>
  <c r="J17" i="1"/>
  <c r="O17" i="1" s="1"/>
  <c r="G17" i="1"/>
  <c r="H17" i="1" s="1"/>
  <c r="B17" i="1"/>
  <c r="M16" i="1"/>
  <c r="J16" i="1"/>
  <c r="O16" i="1" s="1"/>
  <c r="H16" i="1"/>
  <c r="N16" i="1" s="1"/>
  <c r="G16" i="1"/>
  <c r="B16" i="1"/>
  <c r="M15" i="1"/>
  <c r="J15" i="1"/>
  <c r="O15" i="1" s="1"/>
  <c r="G15" i="1"/>
  <c r="H15" i="1" s="1"/>
  <c r="N15" i="1" s="1"/>
  <c r="B15" i="1"/>
  <c r="M14" i="1"/>
  <c r="J14" i="1"/>
  <c r="O14" i="1" s="1"/>
  <c r="G14" i="1"/>
  <c r="H14" i="1" s="1"/>
  <c r="N14" i="1" s="1"/>
  <c r="B14" i="1"/>
  <c r="X13" i="1"/>
  <c r="X20" i="1" s="1"/>
  <c r="O13" i="1"/>
  <c r="M13" i="1"/>
  <c r="K13" i="1"/>
  <c r="J13" i="1"/>
  <c r="G13" i="1"/>
  <c r="H13" i="1" s="1"/>
  <c r="B13" i="1"/>
  <c r="O12" i="1"/>
  <c r="M12" i="1"/>
  <c r="J12" i="1"/>
  <c r="K12" i="1" s="1"/>
  <c r="H12" i="1"/>
  <c r="N12" i="1" s="1"/>
  <c r="G12" i="1"/>
  <c r="B12" i="1"/>
  <c r="U11" i="1"/>
  <c r="O11" i="1"/>
  <c r="M11" i="1"/>
  <c r="J11" i="1"/>
  <c r="K11" i="1" s="1"/>
  <c r="H11" i="1"/>
  <c r="N11" i="1" s="1"/>
  <c r="G11" i="1"/>
  <c r="B11" i="1"/>
  <c r="M10" i="1"/>
  <c r="J10" i="1"/>
  <c r="K10" i="1" s="1"/>
  <c r="G10" i="1"/>
  <c r="H10" i="1" s="1"/>
  <c r="B10" i="1"/>
  <c r="M9" i="1"/>
  <c r="J9" i="1"/>
  <c r="K9" i="1" s="1"/>
  <c r="G9" i="1"/>
  <c r="H9" i="1" s="1"/>
  <c r="B9" i="1"/>
  <c r="Y8" i="1"/>
  <c r="X8" i="1"/>
  <c r="M8" i="1"/>
  <c r="J8" i="1"/>
  <c r="O8" i="1" s="1"/>
  <c r="G8" i="1"/>
  <c r="H8" i="1" s="1"/>
  <c r="B8" i="1"/>
  <c r="Y7" i="1"/>
  <c r="X7" i="1"/>
  <c r="T7" i="1"/>
  <c r="O7" i="1"/>
  <c r="M7" i="1"/>
  <c r="J7" i="1"/>
  <c r="K7" i="1" s="1"/>
  <c r="G7" i="1"/>
  <c r="H7" i="1" s="1"/>
  <c r="B7" i="1"/>
  <c r="T6" i="1"/>
  <c r="M6" i="1"/>
  <c r="J6" i="1"/>
  <c r="O6" i="1" s="1"/>
  <c r="G6" i="1"/>
  <c r="H6" i="1" s="1"/>
  <c r="B6" i="1"/>
  <c r="T5" i="1"/>
  <c r="M5" i="1"/>
  <c r="J5" i="1"/>
  <c r="O5" i="1" s="1"/>
  <c r="G5" i="1"/>
  <c r="H5" i="1" s="1"/>
  <c r="B5" i="1"/>
  <c r="M4" i="1"/>
  <c r="J4" i="1"/>
  <c r="O4" i="1" s="1"/>
  <c r="G4" i="1"/>
  <c r="H4" i="1" s="1"/>
  <c r="B4" i="1"/>
  <c r="T3" i="1"/>
  <c r="M3" i="1"/>
  <c r="J3" i="1"/>
  <c r="O3" i="1" s="1"/>
  <c r="G3" i="1"/>
  <c r="H3" i="1" s="1"/>
  <c r="B3" i="1"/>
  <c r="M2" i="1"/>
  <c r="J2" i="1"/>
  <c r="O2" i="1" s="1"/>
  <c r="G2" i="1"/>
  <c r="B2" i="1"/>
  <c r="N25" i="1" l="1"/>
  <c r="I25" i="1"/>
  <c r="N45" i="1"/>
  <c r="I45" i="1"/>
  <c r="I18" i="1"/>
  <c r="N18" i="1"/>
  <c r="N29" i="1"/>
  <c r="I29" i="1"/>
  <c r="N30" i="1"/>
  <c r="I30" i="1"/>
  <c r="I41" i="1"/>
  <c r="N41" i="1"/>
  <c r="N46" i="1"/>
  <c r="I46" i="1"/>
  <c r="N5" i="1"/>
  <c r="I5" i="1"/>
  <c r="I10" i="1"/>
  <c r="N10" i="1"/>
  <c r="N37" i="1"/>
  <c r="I37" i="1"/>
  <c r="N38" i="1"/>
  <c r="I38" i="1"/>
  <c r="N21" i="1"/>
  <c r="I21" i="1"/>
  <c r="N22" i="1"/>
  <c r="I22" i="1"/>
  <c r="N33" i="1"/>
  <c r="I33" i="1"/>
  <c r="K4" i="1"/>
  <c r="I34" i="1"/>
  <c r="K38" i="1"/>
  <c r="K40" i="1"/>
  <c r="I42" i="1"/>
  <c r="K46" i="1"/>
  <c r="K17" i="1"/>
  <c r="K27" i="1"/>
  <c r="K35" i="1"/>
  <c r="K43" i="1"/>
  <c r="K22" i="1"/>
  <c r="K24" i="1"/>
  <c r="I26" i="1"/>
  <c r="K30" i="1"/>
  <c r="K32" i="1"/>
  <c r="K48" i="1"/>
  <c r="T8" i="1"/>
  <c r="T11" i="1" s="1"/>
  <c r="K2" i="1"/>
  <c r="K20" i="1"/>
  <c r="K26" i="1"/>
  <c r="K28" i="1"/>
  <c r="K34" i="1"/>
  <c r="K36" i="1"/>
  <c r="K42" i="1"/>
  <c r="K44" i="1"/>
  <c r="I6" i="1"/>
  <c r="N6" i="1"/>
  <c r="N9" i="1"/>
  <c r="I9" i="1"/>
  <c r="N17" i="1"/>
  <c r="I17" i="1"/>
  <c r="I3" i="1"/>
  <c r="N3" i="1"/>
  <c r="N7" i="1"/>
  <c r="I7" i="1"/>
  <c r="N28" i="1"/>
  <c r="I28" i="1"/>
  <c r="N36" i="1"/>
  <c r="I36" i="1"/>
  <c r="N44" i="1"/>
  <c r="I44" i="1"/>
  <c r="N4" i="1"/>
  <c r="I4" i="1"/>
  <c r="N8" i="1"/>
  <c r="I8" i="1"/>
  <c r="I13" i="1"/>
  <c r="N13" i="1"/>
  <c r="N24" i="1"/>
  <c r="I24" i="1"/>
  <c r="N32" i="1"/>
  <c r="I32" i="1"/>
  <c r="N40" i="1"/>
  <c r="I40" i="1"/>
  <c r="N48" i="1"/>
  <c r="I48" i="1"/>
  <c r="K14" i="1"/>
  <c r="I15" i="1"/>
  <c r="K16" i="1"/>
  <c r="K19" i="1"/>
  <c r="I20" i="1"/>
  <c r="K21" i="1"/>
  <c r="I23" i="1"/>
  <c r="K25" i="1"/>
  <c r="I27" i="1"/>
  <c r="K29" i="1"/>
  <c r="I31" i="1"/>
  <c r="K33" i="1"/>
  <c r="I35" i="1"/>
  <c r="K37" i="1"/>
  <c r="I39" i="1"/>
  <c r="K41" i="1"/>
  <c r="I43" i="1"/>
  <c r="K45" i="1"/>
  <c r="I47" i="1"/>
  <c r="K49" i="1"/>
  <c r="O9" i="1"/>
  <c r="H2" i="1"/>
  <c r="K3" i="1"/>
  <c r="K6" i="1"/>
  <c r="K8" i="1"/>
  <c r="O10" i="1"/>
  <c r="I11" i="1"/>
  <c r="I12" i="1"/>
  <c r="K5" i="1"/>
  <c r="I14" i="1"/>
  <c r="K15" i="1"/>
  <c r="I16" i="1"/>
  <c r="K18" i="1"/>
  <c r="I19" i="1"/>
  <c r="I49" i="1"/>
  <c r="N2" i="1" l="1"/>
  <c r="I2" i="1"/>
</calcChain>
</file>

<file path=xl/sharedStrings.xml><?xml version="1.0" encoding="utf-8"?>
<sst xmlns="http://schemas.openxmlformats.org/spreadsheetml/2006/main" count="113" uniqueCount="112">
  <si>
    <t>Month</t>
  </si>
  <si>
    <t>Date (Converted)</t>
  </si>
  <si>
    <t>Revenue ($)</t>
  </si>
  <si>
    <t>Raw Material
Cost ($)</t>
  </si>
  <si>
    <t>Labor
Cost ($)</t>
  </si>
  <si>
    <t>Overhead ($)</t>
  </si>
  <si>
    <t>Gross
Profit ($)</t>
  </si>
  <si>
    <t>Profit
Margin (%)</t>
  </si>
  <si>
    <t>Below 30% Flag</t>
  </si>
  <si>
    <t>Adj Profit Margin (%)</t>
  </si>
  <si>
    <t>Adj Below 25% Flag</t>
  </si>
  <si>
    <t>Original Margin (%)</t>
  </si>
  <si>
    <t>Adjusted Margin (%)</t>
  </si>
  <si>
    <t>25% Threshold</t>
  </si>
  <si>
    <t>📊 Chart Legend</t>
  </si>
  <si>
    <t>📊 RAW MATERIAL COST SENSITIVITY ANALYSIS</t>
  </si>
  <si>
    <t>📊 GOAL SEEK ANALYSIS: January 2027</t>
  </si>
  <si>
    <t>Jan 2023</t>
  </si>
  <si>
    <t>Value</t>
  </si>
  <si>
    <t>🔴 Red Line = 25% Threshold</t>
  </si>
  <si>
    <t>Parameter</t>
  </si>
  <si>
    <t>Notes</t>
  </si>
  <si>
    <t>Feb 2023</t>
  </si>
  <si>
    <t>🔵 Blue = Original Margin</t>
  </si>
  <si>
    <t>Base Raw Material Cost</t>
  </si>
  <si>
    <t>Current Raw Material Cost</t>
  </si>
  <si>
    <t>Given by user</t>
  </si>
  <si>
    <t>Mar 2023</t>
  </si>
  <si>
    <t>🟠 Orange = Adjusted Margin</t>
  </si>
  <si>
    <t>Cost Multiplier (Input Cell)</t>
  </si>
  <si>
    <t>Goal Seek Threshold Cost</t>
  </si>
  <si>
    <t>Max before margin falls below 25%</t>
  </si>
  <si>
    <t>Apr 2023</t>
  </si>
  <si>
    <t>Revenue</t>
  </si>
  <si>
    <t>May 2023</t>
  </si>
  <si>
    <t>Labor Cost</t>
  </si>
  <si>
    <t>📈 CALCULATIONS</t>
  </si>
  <si>
    <t>Jun 2023</t>
  </si>
  <si>
    <t>Overhead</t>
  </si>
  <si>
    <t>Dollar Increase Allowed</t>
  </si>
  <si>
    <t>Jul 2023</t>
  </si>
  <si>
    <t>Profit Margin % (Output)</t>
  </si>
  <si>
    <t>Percentage Increase</t>
  </si>
  <si>
    <t>Aug 2023</t>
  </si>
  <si>
    <t>ONE-VARIABLE DATA TABLE</t>
  </si>
  <si>
    <t>Nov 2023</t>
  </si>
  <si>
    <t>Cost Multiplier</t>
  </si>
  <si>
    <t>Profit Margin %</t>
  </si>
  <si>
    <t>Adjusted RM Cost</t>
  </si>
  <si>
    <t>📅 INFLATION ANALYSIS</t>
  </si>
  <si>
    <t>Dec 2023</t>
  </si>
  <si>
    <t>Monthly Inflation Rate</t>
  </si>
  <si>
    <t>Given assumption</t>
  </si>
  <si>
    <t>Jan 2024</t>
  </si>
  <si>
    <t>Feb 2024</t>
  </si>
  <si>
    <t>Months to Reach Threshold</t>
  </si>
  <si>
    <t>Formula-based</t>
  </si>
  <si>
    <t>Mar 2024</t>
  </si>
  <si>
    <t>Apr 2024</t>
  </si>
  <si>
    <t>💡 FORMULA EXPLANATION</t>
  </si>
  <si>
    <t>May 2024</t>
  </si>
  <si>
    <t>If cost grows at 1.5%/month:</t>
  </si>
  <si>
    <t>Jun 2024</t>
  </si>
  <si>
    <t>📋 HOW TO RUN THE DATA TABLE:</t>
  </si>
  <si>
    <t>Future Cost = Current × (1 + rate)^months</t>
  </si>
  <si>
    <t>Jul 2024</t>
  </si>
  <si>
    <t>Solving for months:</t>
  </si>
  <si>
    <t>Aug 2024</t>
  </si>
  <si>
    <t>Step 1: Select range S11:T15</t>
  </si>
  <si>
    <t>months = LN(Future/Current) / LN(1 + rate)</t>
  </si>
  <si>
    <t>Sep 2024</t>
  </si>
  <si>
    <t>Step 2: Go to Data tab → What-If Analysis → Data Table</t>
  </si>
  <si>
    <t>Months (rounded up)</t>
  </si>
  <si>
    <t>Oct 2024</t>
  </si>
  <si>
    <t>Step 3: Leave 'Row input cell' BLANK</t>
  </si>
  <si>
    <t>Nov 2024</t>
  </si>
  <si>
    <t>Step 4: For 'Column input cell' enter: $T$4</t>
  </si>
  <si>
    <t>Dec 2024</t>
  </si>
  <si>
    <t>Step 5: Click OK</t>
  </si>
  <si>
    <t>Jan 2025</t>
  </si>
  <si>
    <t>Feb 2025</t>
  </si>
  <si>
    <t>⚠️ Column Input Cell = $T$4 (the yellow cell)</t>
  </si>
  <si>
    <t>Mar 2025</t>
  </si>
  <si>
    <t>This is where Excel substitutes each multiplier value.</t>
  </si>
  <si>
    <t>Apr 2025</t>
  </si>
  <si>
    <t>May 2025</t>
  </si>
  <si>
    <t>📝 DATA TABLE STRUCTURE:</t>
  </si>
  <si>
    <t>Jun 2025</t>
  </si>
  <si>
    <t>• S11:S15 = Input values (1.00, 1.10, 1.20, 1.30, 1.35)</t>
  </si>
  <si>
    <t>Jul 2025</t>
  </si>
  <si>
    <t>• T11 = Formula referencing output cell (=T8)</t>
  </si>
  <si>
    <t>Aug 2025</t>
  </si>
  <si>
    <t>• T4 = Column Input Cell (yellow - the multiplier)</t>
  </si>
  <si>
    <t>Sep 2025</t>
  </si>
  <si>
    <t>• T12:T15 = Results (auto-filled by Data Table)</t>
  </si>
  <si>
    <t>Oct 2025</t>
  </si>
  <si>
    <t>Nov 2025</t>
  </si>
  <si>
    <t>Dec 2025</t>
  </si>
  <si>
    <t>Jan 2026</t>
  </si>
  <si>
    <t>Feb 2026</t>
  </si>
  <si>
    <t>Mar 2026</t>
  </si>
  <si>
    <t>Apr 2026</t>
  </si>
  <si>
    <t>May 2026</t>
  </si>
  <si>
    <t>Jun 2026</t>
  </si>
  <si>
    <t>Jul 2026</t>
  </si>
  <si>
    <t>Aug 2026</t>
  </si>
  <si>
    <t>Sep 2026</t>
  </si>
  <si>
    <t>Oct 2026</t>
  </si>
  <si>
    <t>Nov 2026</t>
  </si>
  <si>
    <t>Dec 2026</t>
  </si>
  <si>
    <t>Jan 2027</t>
  </si>
  <si>
    <t>Feb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</si>
</sst>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mmm\ yyyy"/>
    <numFmt numFmtId="165" formatCode="&quot;$&quot;#,##0"/>
    <numFmt numFmtId="166" formatCode="0.0%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rgb="FF0066CC"/>
      <name val="Aptos Narrow"/>
      <family val="2"/>
      <scheme val="minor"/>
    </font>
    <font>
      <b/>
      <sz val="11"/>
      <color rgb="FFC0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0EE9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CE4D6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2" fillId="2" borderId="0" xfId="0" applyFont="1" applyFill="1" applyAlignment="1">
      <alignment horizontal="center"/>
    </xf>
    <xf numFmtId="10" fontId="2" fillId="0" borderId="0" xfId="1" applyNumberFormat="1" applyFont="1"/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2" fillId="3" borderId="0" xfId="0" applyFont="1" applyFill="1"/>
    <xf numFmtId="0" fontId="4" fillId="0" borderId="0" xfId="0" applyFont="1"/>
    <xf numFmtId="0" fontId="5" fillId="3" borderId="0" xfId="0" applyFont="1" applyFill="1"/>
    <xf numFmtId="0" fontId="5" fillId="0" borderId="0" xfId="0" applyFont="1"/>
    <xf numFmtId="164" fontId="2" fillId="4" borderId="0" xfId="0" applyNumberFormat="1" applyFont="1" applyFill="1" applyAlignment="1">
      <alignment horizontal="center"/>
    </xf>
    <xf numFmtId="10" fontId="0" fillId="0" borderId="0" xfId="1" applyNumberFormat="1" applyFont="1"/>
    <xf numFmtId="0" fontId="0" fillId="0" borderId="0" xfId="0" applyAlignment="1">
      <alignment horizontal="center"/>
    </xf>
    <xf numFmtId="0" fontId="2" fillId="4" borderId="0" xfId="0" applyFont="1" applyFill="1" applyAlignment="1">
      <alignment horizontal="center"/>
    </xf>
    <xf numFmtId="0" fontId="6" fillId="0" borderId="0" xfId="0" applyFont="1"/>
    <xf numFmtId="0" fontId="3" fillId="2" borderId="0" xfId="0" applyFont="1" applyFill="1"/>
    <xf numFmtId="165" fontId="0" fillId="0" borderId="0" xfId="0" applyNumberFormat="1"/>
    <xf numFmtId="0" fontId="2" fillId="5" borderId="0" xfId="0" applyFont="1" applyFill="1"/>
    <xf numFmtId="9" fontId="0" fillId="5" borderId="0" xfId="0" applyNumberFormat="1" applyFill="1"/>
    <xf numFmtId="6" fontId="0" fillId="0" borderId="0" xfId="0" applyNumberFormat="1"/>
    <xf numFmtId="0" fontId="2" fillId="6" borderId="0" xfId="0" applyFont="1" applyFill="1"/>
    <xf numFmtId="10" fontId="0" fillId="6" borderId="0" xfId="0" applyNumberFormat="1" applyFill="1"/>
    <xf numFmtId="10" fontId="0" fillId="7" borderId="0" xfId="0" applyNumberFormat="1" applyFill="1"/>
    <xf numFmtId="0" fontId="7" fillId="0" borderId="0" xfId="0" applyFont="1"/>
    <xf numFmtId="0" fontId="2" fillId="3" borderId="1" xfId="0" applyFont="1" applyFill="1" applyBorder="1"/>
    <xf numFmtId="9" fontId="0" fillId="0" borderId="1" xfId="0" applyNumberFormat="1" applyBorder="1"/>
    <xf numFmtId="10" fontId="0" fillId="0" borderId="1" xfId="0" applyNumberFormat="1" applyBorder="1"/>
    <xf numFmtId="165" fontId="0" fillId="0" borderId="1" xfId="0" applyNumberFormat="1" applyBorder="1"/>
    <xf numFmtId="166" fontId="0" fillId="0" borderId="0" xfId="0" applyNumberFormat="1"/>
    <xf numFmtId="2" fontId="0" fillId="8" borderId="0" xfId="0" applyNumberFormat="1" applyFill="1"/>
    <xf numFmtId="0" fontId="8" fillId="0" borderId="0" xfId="0" applyFont="1"/>
    <xf numFmtId="1" fontId="0" fillId="9" borderId="0" xfId="0" applyNumberFormat="1" applyFill="1"/>
  </cellXfs>
  <cellStyles count="2">
    <cellStyle name="Normal" xfId="0" builtinId="0"/>
    <cellStyle name="Percent" xfId="1" builtinId="5"/>
  </cellStyles>
  <dxfs count="12">
    <dxf>
      <font>
        <color rgb="FF006100"/>
      </font>
      <fill>
        <patternFill patternType="solid">
          <fgColor indexed="64"/>
          <bgColor rgb="FFC6EFCE"/>
        </patternFill>
      </fill>
    </dxf>
    <dxf>
      <font>
        <b/>
        <i val="0"/>
        <color rgb="FF9C0006"/>
      </font>
      <fill>
        <patternFill patternType="solid">
          <fgColor indexed="64"/>
          <bgColor rgb="FFFFCCCC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9C0006"/>
      </font>
      <fill>
        <patternFill patternType="solid">
          <fgColor indexed="64"/>
          <bgColor rgb="FFFFCCCC"/>
        </patternFill>
      </fill>
    </dxf>
    <dxf>
      <font>
        <color rgb="FFC00000"/>
      </font>
      <fill>
        <patternFill patternType="solid">
          <fgColor indexed="64"/>
          <bgColor rgb="FFFFCCCC"/>
        </patternFill>
      </fill>
    </dxf>
    <dxf>
      <font>
        <color rgb="FF9C0006"/>
      </font>
      <fill>
        <patternFill patternType="solid">
          <fgColor indexed="64"/>
          <bgColor rgb="FFFFCCCC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D6DCE4"/>
        </patternFill>
      </fill>
      <alignment horizontal="center"/>
    </dxf>
    <dxf>
      <alignment horizontal="center"/>
    </dxf>
    <dxf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mmm\ yyyy"/>
      <fill>
        <patternFill patternType="solid">
          <fgColor indexed="64"/>
          <bgColor rgb="FFD6DCE4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Original vs. Adjusted Profit Margin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Original Margin (%)</c:v>
          </c:tx>
          <c:spPr>
            <a:solidFill>
              <a:srgbClr val="4472C4"/>
            </a:solidFill>
            <a:ln>
              <a:noFill/>
            </a:ln>
            <a:effectLst/>
          </c:spPr>
          <c:invertIfNegative val="0"/>
          <c:cat>
            <c:strRef>
              <c:f>'Business Data'!$M$2:$M$49</c:f>
              <c:strCache>
                <c:ptCount val="48"/>
                <c:pt idx="0">
                  <c:v>Jan 2023</c:v>
                </c:pt>
                <c:pt idx="1">
                  <c:v>Feb 2023</c:v>
                </c:pt>
                <c:pt idx="2">
                  <c:v>Mar 2023</c:v>
                </c:pt>
                <c:pt idx="3">
                  <c:v>Apr 2023</c:v>
                </c:pt>
                <c:pt idx="4">
                  <c:v>May 2023</c:v>
                </c:pt>
                <c:pt idx="5">
                  <c:v>Jun 2023</c:v>
                </c:pt>
                <c:pt idx="6">
                  <c:v>Jul 2023</c:v>
                </c:pt>
                <c:pt idx="7">
                  <c:v>Aug 2023</c:v>
                </c:pt>
                <c:pt idx="8">
                  <c:v>Nov 2023</c:v>
                </c:pt>
                <c:pt idx="9">
                  <c:v>Dec 2023</c:v>
                </c:pt>
                <c:pt idx="10">
                  <c:v>Jan 2024</c:v>
                </c:pt>
                <c:pt idx="11">
                  <c:v>Feb 2024</c:v>
                </c:pt>
                <c:pt idx="12">
                  <c:v>Mar 2024</c:v>
                </c:pt>
                <c:pt idx="13">
                  <c:v>Apr 2024</c:v>
                </c:pt>
                <c:pt idx="14">
                  <c:v>May 2024</c:v>
                </c:pt>
                <c:pt idx="15">
                  <c:v>Jun 2024</c:v>
                </c:pt>
                <c:pt idx="16">
                  <c:v>Jul 2024</c:v>
                </c:pt>
                <c:pt idx="17">
                  <c:v>Aug 2024</c:v>
                </c:pt>
                <c:pt idx="18">
                  <c:v>Sep 2024</c:v>
                </c:pt>
                <c:pt idx="19">
                  <c:v>Oct 2024</c:v>
                </c:pt>
                <c:pt idx="20">
                  <c:v>Nov 2024</c:v>
                </c:pt>
                <c:pt idx="21">
                  <c:v>Dec 2024</c:v>
                </c:pt>
                <c:pt idx="22">
                  <c:v>Jan 2025</c:v>
                </c:pt>
                <c:pt idx="23">
                  <c:v>Feb 2025</c:v>
                </c:pt>
                <c:pt idx="24">
                  <c:v>Mar 2025</c:v>
                </c:pt>
                <c:pt idx="25">
                  <c:v>Apr 2025</c:v>
                </c:pt>
                <c:pt idx="26">
                  <c:v>May 2025</c:v>
                </c:pt>
                <c:pt idx="27">
                  <c:v>Jun 2025</c:v>
                </c:pt>
                <c:pt idx="28">
                  <c:v>Jul 2025</c:v>
                </c:pt>
                <c:pt idx="29">
                  <c:v>Aug 2025</c:v>
                </c:pt>
                <c:pt idx="30">
                  <c:v>Sep 2025</c:v>
                </c:pt>
                <c:pt idx="31">
                  <c:v>Oct 2025</c:v>
                </c:pt>
                <c:pt idx="32">
                  <c:v>Nov 2025</c:v>
                </c:pt>
                <c:pt idx="33">
                  <c:v>Dec 2025</c:v>
                </c:pt>
                <c:pt idx="34">
                  <c:v>Jan 2026</c:v>
                </c:pt>
                <c:pt idx="35">
                  <c:v>Feb 2026</c:v>
                </c:pt>
                <c:pt idx="36">
                  <c:v>Mar 2026</c:v>
                </c:pt>
                <c:pt idx="37">
                  <c:v>Apr 2026</c:v>
                </c:pt>
                <c:pt idx="38">
                  <c:v>May 2026</c:v>
                </c:pt>
                <c:pt idx="39">
                  <c:v>Jun 2026</c:v>
                </c:pt>
                <c:pt idx="40">
                  <c:v>Jul 2026</c:v>
                </c:pt>
                <c:pt idx="41">
                  <c:v>Aug 2026</c:v>
                </c:pt>
                <c:pt idx="42">
                  <c:v>Sep 2026</c:v>
                </c:pt>
                <c:pt idx="43">
                  <c:v>Oct 2026</c:v>
                </c:pt>
                <c:pt idx="44">
                  <c:v>Nov 2026</c:v>
                </c:pt>
                <c:pt idx="45">
                  <c:v>Dec 2026</c:v>
                </c:pt>
                <c:pt idx="46">
                  <c:v>Jan 2027</c:v>
                </c:pt>
                <c:pt idx="47">
                  <c:v>Feb 2027</c:v>
                </c:pt>
              </c:strCache>
            </c:strRef>
          </c:cat>
          <c:val>
            <c:numRef>
              <c:f>'Business Data'!$N$2:$N$49</c:f>
              <c:numCache>
                <c:formatCode>General</c:formatCode>
                <c:ptCount val="48"/>
                <c:pt idx="0">
                  <c:v>0.3</c:v>
                </c:pt>
                <c:pt idx="1">
                  <c:v>0.26842568757620899</c:v>
                </c:pt>
                <c:pt idx="2">
                  <c:v>0.31172764452304602</c:v>
                </c:pt>
                <c:pt idx="3">
                  <c:v>0.30021686010995702</c:v>
                </c:pt>
                <c:pt idx="4">
                  <c:v>0.29408487163042601</c:v>
                </c:pt>
                <c:pt idx="5">
                  <c:v>0.30498512227965802</c:v>
                </c:pt>
                <c:pt idx="6">
                  <c:v>0.32989736192116897</c:v>
                </c:pt>
                <c:pt idx="7">
                  <c:v>0.29713815090608198</c:v>
                </c:pt>
                <c:pt idx="8">
                  <c:v>0.33582214633277602</c:v>
                </c:pt>
                <c:pt idx="9">
                  <c:v>0.33909294580684202</c:v>
                </c:pt>
                <c:pt idx="10">
                  <c:v>0.30982724194808597</c:v>
                </c:pt>
                <c:pt idx="11">
                  <c:v>0.27197584949230402</c:v>
                </c:pt>
                <c:pt idx="12">
                  <c:v>0.30273678970004603</c:v>
                </c:pt>
                <c:pt idx="13">
                  <c:v>0.304887171333734</c:v>
                </c:pt>
                <c:pt idx="14">
                  <c:v>0.31609061672573702</c:v>
                </c:pt>
                <c:pt idx="15">
                  <c:v>0.32995615025142799</c:v>
                </c:pt>
                <c:pt idx="16">
                  <c:v>0.33029487101230098</c:v>
                </c:pt>
                <c:pt idx="17">
                  <c:v>0.333227308149323</c:v>
                </c:pt>
                <c:pt idx="18">
                  <c:v>0.32385839332168098</c:v>
                </c:pt>
                <c:pt idx="19">
                  <c:v>0.31861562356526801</c:v>
                </c:pt>
                <c:pt idx="20">
                  <c:v>0.347127355717051</c:v>
                </c:pt>
                <c:pt idx="21">
                  <c:v>0.346895232640203</c:v>
                </c:pt>
                <c:pt idx="22">
                  <c:v>0.30192931931991401</c:v>
                </c:pt>
                <c:pt idx="23">
                  <c:v>0.29669243048633898</c:v>
                </c:pt>
                <c:pt idx="24">
                  <c:v>0.32264138800630199</c:v>
                </c:pt>
                <c:pt idx="25">
                  <c:v>0.30212904529835799</c:v>
                </c:pt>
                <c:pt idx="26">
                  <c:v>0.33104765921007601</c:v>
                </c:pt>
                <c:pt idx="27">
                  <c:v>0.327778817949198</c:v>
                </c:pt>
                <c:pt idx="28">
                  <c:v>0.32988149362161501</c:v>
                </c:pt>
                <c:pt idx="29">
                  <c:v>0.34783306483232701</c:v>
                </c:pt>
                <c:pt idx="30">
                  <c:v>0.32828548342555602</c:v>
                </c:pt>
                <c:pt idx="31">
                  <c:v>0.32310103724550199</c:v>
                </c:pt>
                <c:pt idx="32">
                  <c:v>0.32276868056826702</c:v>
                </c:pt>
                <c:pt idx="33">
                  <c:v>0.34480769781904702</c:v>
                </c:pt>
                <c:pt idx="34">
                  <c:v>0.33661844266519297</c:v>
                </c:pt>
                <c:pt idx="35">
                  <c:v>0.32146815498696402</c:v>
                </c:pt>
                <c:pt idx="36">
                  <c:v>0.34296781394127401</c:v>
                </c:pt>
                <c:pt idx="37">
                  <c:v>0.342028945883189</c:v>
                </c:pt>
                <c:pt idx="38">
                  <c:v>0.33778150504976101</c:v>
                </c:pt>
                <c:pt idx="39">
                  <c:v>0.366756478888219</c:v>
                </c:pt>
                <c:pt idx="40">
                  <c:v>0.35263325918960098</c:v>
                </c:pt>
                <c:pt idx="41">
                  <c:v>0.33179316024446298</c:v>
                </c:pt>
                <c:pt idx="42">
                  <c:v>0.34825214701977902</c:v>
                </c:pt>
                <c:pt idx="43">
                  <c:v>0.33007576788711901</c:v>
                </c:pt>
                <c:pt idx="44">
                  <c:v>0.348520084748831</c:v>
                </c:pt>
                <c:pt idx="45">
                  <c:v>0.35934688645547602</c:v>
                </c:pt>
                <c:pt idx="46">
                  <c:v>0.25</c:v>
                </c:pt>
                <c:pt idx="47">
                  <c:v>0.34423502040563903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0-48C5-A489-E5BDA422D222}"/>
            </c:ext>
          </c:extLst>
        </c:ser>
        <c:ser>
          <c:idx val="1"/>
          <c:order val="1"/>
          <c:tx>
            <c:v>Adjusted Margin (%)</c:v>
          </c:tx>
          <c:spPr>
            <a:solidFill>
              <a:srgbClr val="ED7D31"/>
            </a:solidFill>
            <a:ln>
              <a:noFill/>
            </a:ln>
            <a:effectLst/>
          </c:spPr>
          <c:invertIfNegative val="0"/>
          <c:cat>
            <c:strRef>
              <c:f>'Business Data'!$M$2:$M$49</c:f>
              <c:strCache>
                <c:ptCount val="48"/>
                <c:pt idx="0">
                  <c:v>Jan 2023</c:v>
                </c:pt>
                <c:pt idx="1">
                  <c:v>Feb 2023</c:v>
                </c:pt>
                <c:pt idx="2">
                  <c:v>Mar 2023</c:v>
                </c:pt>
                <c:pt idx="3">
                  <c:v>Apr 2023</c:v>
                </c:pt>
                <c:pt idx="4">
                  <c:v>May 2023</c:v>
                </c:pt>
                <c:pt idx="5">
                  <c:v>Jun 2023</c:v>
                </c:pt>
                <c:pt idx="6">
                  <c:v>Jul 2023</c:v>
                </c:pt>
                <c:pt idx="7">
                  <c:v>Aug 2023</c:v>
                </c:pt>
                <c:pt idx="8">
                  <c:v>Nov 2023</c:v>
                </c:pt>
                <c:pt idx="9">
                  <c:v>Dec 2023</c:v>
                </c:pt>
                <c:pt idx="10">
                  <c:v>Jan 2024</c:v>
                </c:pt>
                <c:pt idx="11">
                  <c:v>Feb 2024</c:v>
                </c:pt>
                <c:pt idx="12">
                  <c:v>Mar 2024</c:v>
                </c:pt>
                <c:pt idx="13">
                  <c:v>Apr 2024</c:v>
                </c:pt>
                <c:pt idx="14">
                  <c:v>May 2024</c:v>
                </c:pt>
                <c:pt idx="15">
                  <c:v>Jun 2024</c:v>
                </c:pt>
                <c:pt idx="16">
                  <c:v>Jul 2024</c:v>
                </c:pt>
                <c:pt idx="17">
                  <c:v>Aug 2024</c:v>
                </c:pt>
                <c:pt idx="18">
                  <c:v>Sep 2024</c:v>
                </c:pt>
                <c:pt idx="19">
                  <c:v>Oct 2024</c:v>
                </c:pt>
                <c:pt idx="20">
                  <c:v>Nov 2024</c:v>
                </c:pt>
                <c:pt idx="21">
                  <c:v>Dec 2024</c:v>
                </c:pt>
                <c:pt idx="22">
                  <c:v>Jan 2025</c:v>
                </c:pt>
                <c:pt idx="23">
                  <c:v>Feb 2025</c:v>
                </c:pt>
                <c:pt idx="24">
                  <c:v>Mar 2025</c:v>
                </c:pt>
                <c:pt idx="25">
                  <c:v>Apr 2025</c:v>
                </c:pt>
                <c:pt idx="26">
                  <c:v>May 2025</c:v>
                </c:pt>
                <c:pt idx="27">
                  <c:v>Jun 2025</c:v>
                </c:pt>
                <c:pt idx="28">
                  <c:v>Jul 2025</c:v>
                </c:pt>
                <c:pt idx="29">
                  <c:v>Aug 2025</c:v>
                </c:pt>
                <c:pt idx="30">
                  <c:v>Sep 2025</c:v>
                </c:pt>
                <c:pt idx="31">
                  <c:v>Oct 2025</c:v>
                </c:pt>
                <c:pt idx="32">
                  <c:v>Nov 2025</c:v>
                </c:pt>
                <c:pt idx="33">
                  <c:v>Dec 2025</c:v>
                </c:pt>
                <c:pt idx="34">
                  <c:v>Jan 2026</c:v>
                </c:pt>
                <c:pt idx="35">
                  <c:v>Feb 2026</c:v>
                </c:pt>
                <c:pt idx="36">
                  <c:v>Mar 2026</c:v>
                </c:pt>
                <c:pt idx="37">
                  <c:v>Apr 2026</c:v>
                </c:pt>
                <c:pt idx="38">
                  <c:v>May 2026</c:v>
                </c:pt>
                <c:pt idx="39">
                  <c:v>Jun 2026</c:v>
                </c:pt>
                <c:pt idx="40">
                  <c:v>Jul 2026</c:v>
                </c:pt>
                <c:pt idx="41">
                  <c:v>Aug 2026</c:v>
                </c:pt>
                <c:pt idx="42">
                  <c:v>Sep 2026</c:v>
                </c:pt>
                <c:pt idx="43">
                  <c:v>Oct 2026</c:v>
                </c:pt>
                <c:pt idx="44">
                  <c:v>Nov 2026</c:v>
                </c:pt>
                <c:pt idx="45">
                  <c:v>Dec 2026</c:v>
                </c:pt>
                <c:pt idx="46">
                  <c:v>Jan 2027</c:v>
                </c:pt>
                <c:pt idx="47">
                  <c:v>Feb 2027</c:v>
                </c:pt>
              </c:strCache>
            </c:strRef>
          </c:cat>
          <c:val>
            <c:numRef>
              <c:f>'Business Data'!$O$2:$O$49</c:f>
              <c:numCache>
                <c:formatCode>General</c:formatCode>
                <c:ptCount val="48"/>
                <c:pt idx="0">
                  <c:v>24.78</c:v>
                </c:pt>
                <c:pt idx="1">
                  <c:v>21.34</c:v>
                </c:pt>
                <c:pt idx="2">
                  <c:v>26.05</c:v>
                </c:pt>
                <c:pt idx="3">
                  <c:v>24.8</c:v>
                </c:pt>
                <c:pt idx="4">
                  <c:v>23.95</c:v>
                </c:pt>
                <c:pt idx="5">
                  <c:v>24.98</c:v>
                </c:pt>
                <c:pt idx="6">
                  <c:v>27.69</c:v>
                </c:pt>
                <c:pt idx="7">
                  <c:v>24.25</c:v>
                </c:pt>
                <c:pt idx="8">
                  <c:v>28.45</c:v>
                </c:pt>
                <c:pt idx="9">
                  <c:v>28.67</c:v>
                </c:pt>
                <c:pt idx="10">
                  <c:v>25.66</c:v>
                </c:pt>
                <c:pt idx="11">
                  <c:v>21.54</c:v>
                </c:pt>
                <c:pt idx="12">
                  <c:v>24.74</c:v>
                </c:pt>
                <c:pt idx="13">
                  <c:v>25</c:v>
                </c:pt>
                <c:pt idx="14">
                  <c:v>26.04</c:v>
                </c:pt>
                <c:pt idx="15">
                  <c:v>27.73</c:v>
                </c:pt>
                <c:pt idx="16">
                  <c:v>27.74</c:v>
                </c:pt>
                <c:pt idx="17">
                  <c:v>27.95</c:v>
                </c:pt>
                <c:pt idx="18">
                  <c:v>27.13</c:v>
                </c:pt>
                <c:pt idx="19">
                  <c:v>26.63</c:v>
                </c:pt>
                <c:pt idx="20">
                  <c:v>29.58</c:v>
                </c:pt>
                <c:pt idx="21">
                  <c:v>29.34</c:v>
                </c:pt>
                <c:pt idx="22">
                  <c:v>24.78</c:v>
                </c:pt>
                <c:pt idx="23">
                  <c:v>24.14</c:v>
                </c:pt>
                <c:pt idx="24">
                  <c:v>26.78</c:v>
                </c:pt>
                <c:pt idx="25">
                  <c:v>24.54</c:v>
                </c:pt>
                <c:pt idx="26">
                  <c:v>27.9</c:v>
                </c:pt>
                <c:pt idx="27">
                  <c:v>27.29</c:v>
                </c:pt>
                <c:pt idx="28">
                  <c:v>27.56</c:v>
                </c:pt>
                <c:pt idx="29">
                  <c:v>29.49</c:v>
                </c:pt>
                <c:pt idx="30">
                  <c:v>27.23</c:v>
                </c:pt>
                <c:pt idx="31">
                  <c:v>26.64</c:v>
                </c:pt>
                <c:pt idx="32">
                  <c:v>26.72</c:v>
                </c:pt>
                <c:pt idx="33">
                  <c:v>29.05</c:v>
                </c:pt>
                <c:pt idx="34">
                  <c:v>28.43</c:v>
                </c:pt>
                <c:pt idx="35">
                  <c:v>26.86</c:v>
                </c:pt>
                <c:pt idx="36">
                  <c:v>28.89</c:v>
                </c:pt>
                <c:pt idx="37">
                  <c:v>28.75</c:v>
                </c:pt>
                <c:pt idx="38">
                  <c:v>28.3</c:v>
                </c:pt>
                <c:pt idx="39">
                  <c:v>31.53</c:v>
                </c:pt>
                <c:pt idx="40">
                  <c:v>30.08</c:v>
                </c:pt>
                <c:pt idx="41">
                  <c:v>27.61</c:v>
                </c:pt>
                <c:pt idx="42">
                  <c:v>29.47</c:v>
                </c:pt>
                <c:pt idx="43">
                  <c:v>27.5</c:v>
                </c:pt>
                <c:pt idx="44">
                  <c:v>29.55</c:v>
                </c:pt>
                <c:pt idx="45">
                  <c:v>30.57</c:v>
                </c:pt>
                <c:pt idx="46">
                  <c:v>18.28</c:v>
                </c:pt>
                <c:pt idx="47">
                  <c:v>29.29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90-48C5-A489-E5BDA422D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40386432"/>
        <c:axId val="1540387392"/>
      </c:barChart>
      <c:lineChart>
        <c:grouping val="standard"/>
        <c:varyColors val="0"/>
        <c:ser>
          <c:idx val="2"/>
          <c:order val="2"/>
          <c:tx>
            <c:v>25% Threshold</c:v>
          </c:tx>
          <c:spPr>
            <a:ln w="28575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'Business Data'!$M$2:$M$49</c:f>
              <c:strCache>
                <c:ptCount val="48"/>
                <c:pt idx="0">
                  <c:v>Jan 2023</c:v>
                </c:pt>
                <c:pt idx="1">
                  <c:v>Feb 2023</c:v>
                </c:pt>
                <c:pt idx="2">
                  <c:v>Mar 2023</c:v>
                </c:pt>
                <c:pt idx="3">
                  <c:v>Apr 2023</c:v>
                </c:pt>
                <c:pt idx="4">
                  <c:v>May 2023</c:v>
                </c:pt>
                <c:pt idx="5">
                  <c:v>Jun 2023</c:v>
                </c:pt>
                <c:pt idx="6">
                  <c:v>Jul 2023</c:v>
                </c:pt>
                <c:pt idx="7">
                  <c:v>Aug 2023</c:v>
                </c:pt>
                <c:pt idx="8">
                  <c:v>Nov 2023</c:v>
                </c:pt>
                <c:pt idx="9">
                  <c:v>Dec 2023</c:v>
                </c:pt>
                <c:pt idx="10">
                  <c:v>Jan 2024</c:v>
                </c:pt>
                <c:pt idx="11">
                  <c:v>Feb 2024</c:v>
                </c:pt>
                <c:pt idx="12">
                  <c:v>Mar 2024</c:v>
                </c:pt>
                <c:pt idx="13">
                  <c:v>Apr 2024</c:v>
                </c:pt>
                <c:pt idx="14">
                  <c:v>May 2024</c:v>
                </c:pt>
                <c:pt idx="15">
                  <c:v>Jun 2024</c:v>
                </c:pt>
                <c:pt idx="16">
                  <c:v>Jul 2024</c:v>
                </c:pt>
                <c:pt idx="17">
                  <c:v>Aug 2024</c:v>
                </c:pt>
                <c:pt idx="18">
                  <c:v>Sep 2024</c:v>
                </c:pt>
                <c:pt idx="19">
                  <c:v>Oct 2024</c:v>
                </c:pt>
                <c:pt idx="20">
                  <c:v>Nov 2024</c:v>
                </c:pt>
                <c:pt idx="21">
                  <c:v>Dec 2024</c:v>
                </c:pt>
                <c:pt idx="22">
                  <c:v>Jan 2025</c:v>
                </c:pt>
                <c:pt idx="23">
                  <c:v>Feb 2025</c:v>
                </c:pt>
                <c:pt idx="24">
                  <c:v>Mar 2025</c:v>
                </c:pt>
                <c:pt idx="25">
                  <c:v>Apr 2025</c:v>
                </c:pt>
                <c:pt idx="26">
                  <c:v>May 2025</c:v>
                </c:pt>
                <c:pt idx="27">
                  <c:v>Jun 2025</c:v>
                </c:pt>
                <c:pt idx="28">
                  <c:v>Jul 2025</c:v>
                </c:pt>
                <c:pt idx="29">
                  <c:v>Aug 2025</c:v>
                </c:pt>
                <c:pt idx="30">
                  <c:v>Sep 2025</c:v>
                </c:pt>
                <c:pt idx="31">
                  <c:v>Oct 2025</c:v>
                </c:pt>
                <c:pt idx="32">
                  <c:v>Nov 2025</c:v>
                </c:pt>
                <c:pt idx="33">
                  <c:v>Dec 2025</c:v>
                </c:pt>
                <c:pt idx="34">
                  <c:v>Jan 2026</c:v>
                </c:pt>
                <c:pt idx="35">
                  <c:v>Feb 2026</c:v>
                </c:pt>
                <c:pt idx="36">
                  <c:v>Mar 2026</c:v>
                </c:pt>
                <c:pt idx="37">
                  <c:v>Apr 2026</c:v>
                </c:pt>
                <c:pt idx="38">
                  <c:v>May 2026</c:v>
                </c:pt>
                <c:pt idx="39">
                  <c:v>Jun 2026</c:v>
                </c:pt>
                <c:pt idx="40">
                  <c:v>Jul 2026</c:v>
                </c:pt>
                <c:pt idx="41">
                  <c:v>Aug 2026</c:v>
                </c:pt>
                <c:pt idx="42">
                  <c:v>Sep 2026</c:v>
                </c:pt>
                <c:pt idx="43">
                  <c:v>Oct 2026</c:v>
                </c:pt>
                <c:pt idx="44">
                  <c:v>Nov 2026</c:v>
                </c:pt>
                <c:pt idx="45">
                  <c:v>Dec 2026</c:v>
                </c:pt>
                <c:pt idx="46">
                  <c:v>Jan 2027</c:v>
                </c:pt>
                <c:pt idx="47">
                  <c:v>Feb 2027</c:v>
                </c:pt>
              </c:strCache>
            </c:strRef>
          </c:cat>
          <c:val>
            <c:numRef>
              <c:f>'Business Data'!$P$2:$P$49</c:f>
              <c:numCache>
                <c:formatCode>General</c:formatCode>
                <c:ptCount val="48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  <c:pt idx="24">
                  <c:v>25</c:v>
                </c:pt>
                <c:pt idx="25">
                  <c:v>25</c:v>
                </c:pt>
                <c:pt idx="26">
                  <c:v>25</c:v>
                </c:pt>
                <c:pt idx="27">
                  <c:v>25</c:v>
                </c:pt>
                <c:pt idx="28">
                  <c:v>25</c:v>
                </c:pt>
                <c:pt idx="29">
                  <c:v>25</c:v>
                </c:pt>
                <c:pt idx="30">
                  <c:v>25</c:v>
                </c:pt>
                <c:pt idx="31">
                  <c:v>25</c:v>
                </c:pt>
                <c:pt idx="32">
                  <c:v>25</c:v>
                </c:pt>
                <c:pt idx="33">
                  <c:v>25</c:v>
                </c:pt>
                <c:pt idx="34">
                  <c:v>25</c:v>
                </c:pt>
                <c:pt idx="35">
                  <c:v>25</c:v>
                </c:pt>
                <c:pt idx="36">
                  <c:v>25</c:v>
                </c:pt>
                <c:pt idx="37">
                  <c:v>25</c:v>
                </c:pt>
                <c:pt idx="38">
                  <c:v>25</c:v>
                </c:pt>
                <c:pt idx="39">
                  <c:v>25</c:v>
                </c:pt>
                <c:pt idx="40">
                  <c:v>25</c:v>
                </c:pt>
                <c:pt idx="41">
                  <c:v>25</c:v>
                </c:pt>
                <c:pt idx="42">
                  <c:v>25</c:v>
                </c:pt>
                <c:pt idx="43">
                  <c:v>25</c:v>
                </c:pt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90-48C5-A489-E5BDA422D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0386432"/>
        <c:axId val="1540387392"/>
      </c:lineChart>
      <c:catAx>
        <c:axId val="15403864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0387392"/>
        <c:crosses val="autoZero"/>
        <c:auto val="1"/>
        <c:lblAlgn val="ctr"/>
        <c:lblOffset val="100"/>
        <c:tickLblSkip val="3"/>
        <c:noMultiLvlLbl val="0"/>
      </c:catAx>
      <c:valAx>
        <c:axId val="1540387392"/>
        <c:scaling>
          <c:orientation val="minMax"/>
          <c:max val="40"/>
          <c:min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Profit Margin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038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158749</xdr:colOff>
      <xdr:row>51</xdr:row>
      <xdr:rowOff>179917</xdr:rowOff>
    </xdr:from>
    <xdr:to>
      <xdr:col>11</xdr:col>
      <xdr:colOff>0</xdr:colOff>
      <xdr:row>74</xdr:row>
      <xdr:rowOff>179915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C6D10B-4C42-404E-9A56-3C1183473E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1D6E4DF161FC4E4/Documents/How%20to%20Use%20Copilot%20in%20Excel%20for%20Forecasting%20and%20What-If%20Scenario%20Analysis.xlsx" TargetMode="External"/><Relationship Id="rId1" Type="http://schemas.openxmlformats.org/officeDocument/2006/relationships/externalLinkPath" Target="https://d.docs.live.net/01D6E4DF161FC4E4/Documents/How%20to%20Use%20Copilot%20in%20Excel%20for%20Forecasting%20and%20What-If%20Scenario%20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Business Data"/>
      <sheetName val="Forecast Sheet"/>
      <sheetName val="Margin Comparison Analysis"/>
      <sheetName val="Forecast Scenario Analysis"/>
      <sheetName val="Scenario Comparison"/>
    </sheetNames>
    <sheetDataSet>
      <sheetData sheetId="0"/>
      <sheetData sheetId="1">
        <row r="2">
          <cell r="N2" t="str">
            <v>Jan 2023</v>
          </cell>
          <cell r="O2">
            <v>0.3</v>
          </cell>
          <cell r="P2">
            <v>24.78</v>
          </cell>
          <cell r="Q2">
            <v>25</v>
          </cell>
        </row>
        <row r="3">
          <cell r="N3" t="str">
            <v>Feb 2023</v>
          </cell>
          <cell r="O3">
            <v>0.26842568757620899</v>
          </cell>
          <cell r="P3">
            <v>21.34</v>
          </cell>
          <cell r="Q3">
            <v>25</v>
          </cell>
        </row>
        <row r="4">
          <cell r="N4" t="str">
            <v>Mar 2023</v>
          </cell>
          <cell r="O4">
            <v>0.31172764452304602</v>
          </cell>
          <cell r="P4">
            <v>26.05</v>
          </cell>
          <cell r="Q4">
            <v>25</v>
          </cell>
        </row>
        <row r="5">
          <cell r="N5" t="str">
            <v>Apr 2023</v>
          </cell>
          <cell r="O5">
            <v>0.30021686010995702</v>
          </cell>
          <cell r="P5">
            <v>24.8</v>
          </cell>
          <cell r="Q5">
            <v>25</v>
          </cell>
        </row>
        <row r="6">
          <cell r="N6" t="str">
            <v>May 2023</v>
          </cell>
          <cell r="O6">
            <v>0.29408487163042601</v>
          </cell>
          <cell r="P6">
            <v>23.95</v>
          </cell>
          <cell r="Q6">
            <v>25</v>
          </cell>
        </row>
        <row r="7">
          <cell r="N7" t="str">
            <v>Jun 2023</v>
          </cell>
          <cell r="O7">
            <v>0.30498512227965802</v>
          </cell>
          <cell r="P7">
            <v>24.98</v>
          </cell>
          <cell r="Q7">
            <v>25</v>
          </cell>
        </row>
        <row r="8">
          <cell r="N8" t="str">
            <v>Jul 2023</v>
          </cell>
          <cell r="O8">
            <v>0.32989736192116897</v>
          </cell>
          <cell r="P8">
            <v>27.69</v>
          </cell>
          <cell r="Q8">
            <v>25</v>
          </cell>
        </row>
        <row r="9">
          <cell r="N9" t="str">
            <v>Aug 2023</v>
          </cell>
          <cell r="O9">
            <v>0.29713815090608198</v>
          </cell>
          <cell r="P9">
            <v>24.25</v>
          </cell>
          <cell r="Q9">
            <v>25</v>
          </cell>
        </row>
        <row r="10">
          <cell r="N10" t="str">
            <v>Nov 2023</v>
          </cell>
          <cell r="O10">
            <v>0.33582214633277602</v>
          </cell>
          <cell r="P10">
            <v>28.45</v>
          </cell>
          <cell r="Q10">
            <v>25</v>
          </cell>
        </row>
        <row r="11">
          <cell r="N11" t="str">
            <v>Dec 2023</v>
          </cell>
          <cell r="O11">
            <v>0.33909294580684202</v>
          </cell>
          <cell r="P11">
            <v>28.67</v>
          </cell>
          <cell r="Q11">
            <v>25</v>
          </cell>
        </row>
        <row r="12">
          <cell r="N12" t="str">
            <v>Jan 2024</v>
          </cell>
          <cell r="O12">
            <v>0.30982724194808597</v>
          </cell>
          <cell r="P12">
            <v>25.66</v>
          </cell>
          <cell r="Q12">
            <v>25</v>
          </cell>
        </row>
        <row r="13">
          <cell r="N13" t="str">
            <v>Feb 2024</v>
          </cell>
          <cell r="O13">
            <v>0.27197584949230402</v>
          </cell>
          <cell r="P13">
            <v>21.54</v>
          </cell>
          <cell r="Q13">
            <v>25</v>
          </cell>
        </row>
        <row r="14">
          <cell r="N14" t="str">
            <v>Mar 2024</v>
          </cell>
          <cell r="O14">
            <v>0.30273678970004603</v>
          </cell>
          <cell r="P14">
            <v>24.74</v>
          </cell>
          <cell r="Q14">
            <v>25</v>
          </cell>
        </row>
        <row r="15">
          <cell r="N15" t="str">
            <v>Apr 2024</v>
          </cell>
          <cell r="O15">
            <v>0.304887171333734</v>
          </cell>
          <cell r="P15">
            <v>25</v>
          </cell>
          <cell r="Q15">
            <v>25</v>
          </cell>
        </row>
        <row r="16">
          <cell r="N16" t="str">
            <v>May 2024</v>
          </cell>
          <cell r="O16">
            <v>0.31609061672573702</v>
          </cell>
          <cell r="P16">
            <v>26.04</v>
          </cell>
          <cell r="Q16">
            <v>25</v>
          </cell>
        </row>
        <row r="17">
          <cell r="N17" t="str">
            <v>Jun 2024</v>
          </cell>
          <cell r="O17">
            <v>0.32995615025142799</v>
          </cell>
          <cell r="P17">
            <v>27.73</v>
          </cell>
          <cell r="Q17">
            <v>25</v>
          </cell>
        </row>
        <row r="18">
          <cell r="N18" t="str">
            <v>Jul 2024</v>
          </cell>
          <cell r="O18">
            <v>0.33029487101230098</v>
          </cell>
          <cell r="P18">
            <v>27.74</v>
          </cell>
          <cell r="Q18">
            <v>25</v>
          </cell>
        </row>
        <row r="19">
          <cell r="N19" t="str">
            <v>Aug 2024</v>
          </cell>
          <cell r="O19">
            <v>0.333227308149323</v>
          </cell>
          <cell r="P19">
            <v>27.95</v>
          </cell>
          <cell r="Q19">
            <v>25</v>
          </cell>
        </row>
        <row r="20">
          <cell r="N20" t="str">
            <v>Sep 2024</v>
          </cell>
          <cell r="O20">
            <v>0.32385839332168098</v>
          </cell>
          <cell r="P20">
            <v>27.13</v>
          </cell>
          <cell r="Q20">
            <v>25</v>
          </cell>
        </row>
        <row r="21">
          <cell r="N21" t="str">
            <v>Oct 2024</v>
          </cell>
          <cell r="O21">
            <v>0.31861562356526801</v>
          </cell>
          <cell r="P21">
            <v>26.63</v>
          </cell>
          <cell r="Q21">
            <v>25</v>
          </cell>
        </row>
        <row r="22">
          <cell r="N22" t="str">
            <v>Nov 2024</v>
          </cell>
          <cell r="O22">
            <v>0.347127355717051</v>
          </cell>
          <cell r="P22">
            <v>29.58</v>
          </cell>
          <cell r="Q22">
            <v>25</v>
          </cell>
        </row>
        <row r="23">
          <cell r="N23" t="str">
            <v>Dec 2024</v>
          </cell>
          <cell r="O23">
            <v>0.346895232640203</v>
          </cell>
          <cell r="P23">
            <v>29.34</v>
          </cell>
          <cell r="Q23">
            <v>25</v>
          </cell>
        </row>
        <row r="24">
          <cell r="N24" t="str">
            <v>Jan 2025</v>
          </cell>
          <cell r="O24">
            <v>0.30192931931991401</v>
          </cell>
          <cell r="P24">
            <v>24.78</v>
          </cell>
          <cell r="Q24">
            <v>25</v>
          </cell>
        </row>
        <row r="25">
          <cell r="N25" t="str">
            <v>Feb 2025</v>
          </cell>
          <cell r="O25">
            <v>0.29669243048633898</v>
          </cell>
          <cell r="P25">
            <v>24.14</v>
          </cell>
          <cell r="Q25">
            <v>25</v>
          </cell>
        </row>
        <row r="26">
          <cell r="N26" t="str">
            <v>Mar 2025</v>
          </cell>
          <cell r="O26">
            <v>0.32264138800630199</v>
          </cell>
          <cell r="P26">
            <v>26.78</v>
          </cell>
          <cell r="Q26">
            <v>25</v>
          </cell>
        </row>
        <row r="27">
          <cell r="N27" t="str">
            <v>Apr 2025</v>
          </cell>
          <cell r="O27">
            <v>0.30212904529835799</v>
          </cell>
          <cell r="P27">
            <v>24.54</v>
          </cell>
          <cell r="Q27">
            <v>25</v>
          </cell>
        </row>
        <row r="28">
          <cell r="N28" t="str">
            <v>May 2025</v>
          </cell>
          <cell r="O28">
            <v>0.33104765921007601</v>
          </cell>
          <cell r="P28">
            <v>27.9</v>
          </cell>
          <cell r="Q28">
            <v>25</v>
          </cell>
        </row>
        <row r="29">
          <cell r="N29" t="str">
            <v>Jun 2025</v>
          </cell>
          <cell r="O29">
            <v>0.327778817949198</v>
          </cell>
          <cell r="P29">
            <v>27.29</v>
          </cell>
          <cell r="Q29">
            <v>25</v>
          </cell>
        </row>
        <row r="30">
          <cell r="N30" t="str">
            <v>Jul 2025</v>
          </cell>
          <cell r="O30">
            <v>0.32988149362161501</v>
          </cell>
          <cell r="P30">
            <v>27.56</v>
          </cell>
          <cell r="Q30">
            <v>25</v>
          </cell>
        </row>
        <row r="31">
          <cell r="N31" t="str">
            <v>Aug 2025</v>
          </cell>
          <cell r="O31">
            <v>0.34783306483232701</v>
          </cell>
          <cell r="P31">
            <v>29.49</v>
          </cell>
          <cell r="Q31">
            <v>25</v>
          </cell>
        </row>
        <row r="32">
          <cell r="N32" t="str">
            <v>Sep 2025</v>
          </cell>
          <cell r="O32">
            <v>0.32828548342555602</v>
          </cell>
          <cell r="P32">
            <v>27.23</v>
          </cell>
          <cell r="Q32">
            <v>25</v>
          </cell>
        </row>
        <row r="33">
          <cell r="N33" t="str">
            <v>Oct 2025</v>
          </cell>
          <cell r="O33">
            <v>0.32310103724550199</v>
          </cell>
          <cell r="P33">
            <v>26.64</v>
          </cell>
          <cell r="Q33">
            <v>25</v>
          </cell>
        </row>
        <row r="34">
          <cell r="N34" t="str">
            <v>Nov 2025</v>
          </cell>
          <cell r="O34">
            <v>0.32276868056826702</v>
          </cell>
          <cell r="P34">
            <v>26.72</v>
          </cell>
          <cell r="Q34">
            <v>25</v>
          </cell>
        </row>
        <row r="35">
          <cell r="N35" t="str">
            <v>Dec 2025</v>
          </cell>
          <cell r="O35">
            <v>0.34480769781904702</v>
          </cell>
          <cell r="P35">
            <v>29.05</v>
          </cell>
          <cell r="Q35">
            <v>25</v>
          </cell>
        </row>
        <row r="36">
          <cell r="N36" t="str">
            <v>Jan 2026</v>
          </cell>
          <cell r="O36">
            <v>0.33661844266519297</v>
          </cell>
          <cell r="P36">
            <v>28.43</v>
          </cell>
          <cell r="Q36">
            <v>25</v>
          </cell>
        </row>
        <row r="37">
          <cell r="N37" t="str">
            <v>Feb 2026</v>
          </cell>
          <cell r="O37">
            <v>0.32146815498696402</v>
          </cell>
          <cell r="P37">
            <v>26.86</v>
          </cell>
          <cell r="Q37">
            <v>25</v>
          </cell>
        </row>
        <row r="38">
          <cell r="N38" t="str">
            <v>Mar 2026</v>
          </cell>
          <cell r="O38">
            <v>0.34296781394127401</v>
          </cell>
          <cell r="P38">
            <v>28.89</v>
          </cell>
          <cell r="Q38">
            <v>25</v>
          </cell>
        </row>
        <row r="39">
          <cell r="N39" t="str">
            <v>Apr 2026</v>
          </cell>
          <cell r="O39">
            <v>0.342028945883189</v>
          </cell>
          <cell r="P39">
            <v>28.75</v>
          </cell>
          <cell r="Q39">
            <v>25</v>
          </cell>
        </row>
        <row r="40">
          <cell r="N40" t="str">
            <v>May 2026</v>
          </cell>
          <cell r="O40">
            <v>0.33778150504976101</v>
          </cell>
          <cell r="P40">
            <v>28.3</v>
          </cell>
          <cell r="Q40">
            <v>25</v>
          </cell>
        </row>
        <row r="41">
          <cell r="N41" t="str">
            <v>Jun 2026</v>
          </cell>
          <cell r="O41">
            <v>0.366756478888219</v>
          </cell>
          <cell r="P41">
            <v>31.53</v>
          </cell>
          <cell r="Q41">
            <v>25</v>
          </cell>
        </row>
        <row r="42">
          <cell r="N42" t="str">
            <v>Jul 2026</v>
          </cell>
          <cell r="O42">
            <v>0.35263325918960098</v>
          </cell>
          <cell r="P42">
            <v>30.08</v>
          </cell>
          <cell r="Q42">
            <v>25</v>
          </cell>
        </row>
        <row r="43">
          <cell r="N43" t="str">
            <v>Aug 2026</v>
          </cell>
          <cell r="O43">
            <v>0.33179316024446298</v>
          </cell>
          <cell r="P43">
            <v>27.61</v>
          </cell>
          <cell r="Q43">
            <v>25</v>
          </cell>
        </row>
        <row r="44">
          <cell r="N44" t="str">
            <v>Sep 2026</v>
          </cell>
          <cell r="O44">
            <v>0.34825214701977902</v>
          </cell>
          <cell r="P44">
            <v>29.47</v>
          </cell>
          <cell r="Q44">
            <v>25</v>
          </cell>
        </row>
        <row r="45">
          <cell r="N45" t="str">
            <v>Oct 2026</v>
          </cell>
          <cell r="O45">
            <v>0.33007576788711901</v>
          </cell>
          <cell r="P45">
            <v>27.5</v>
          </cell>
          <cell r="Q45">
            <v>25</v>
          </cell>
        </row>
        <row r="46">
          <cell r="N46" t="str">
            <v>Nov 2026</v>
          </cell>
          <cell r="O46">
            <v>0.348520084748831</v>
          </cell>
          <cell r="P46">
            <v>29.55</v>
          </cell>
          <cell r="Q46">
            <v>25</v>
          </cell>
        </row>
        <row r="47">
          <cell r="N47" t="str">
            <v>Dec 2026</v>
          </cell>
          <cell r="O47">
            <v>0.35934688645547602</v>
          </cell>
          <cell r="P47">
            <v>30.57</v>
          </cell>
          <cell r="Q47">
            <v>25</v>
          </cell>
        </row>
        <row r="48">
          <cell r="N48" t="str">
            <v>Jan 2027</v>
          </cell>
          <cell r="O48">
            <v>0.25</v>
          </cell>
          <cell r="P48">
            <v>18.28</v>
          </cell>
          <cell r="Q48">
            <v>25</v>
          </cell>
        </row>
        <row r="49">
          <cell r="N49" t="str">
            <v>Feb 2027</v>
          </cell>
          <cell r="O49">
            <v>0.34423502040563903</v>
          </cell>
          <cell r="P49">
            <v>29.29</v>
          </cell>
          <cell r="Q49">
            <v>25</v>
          </cell>
        </row>
      </sheetData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C041C5-091E-4205-9EF3-031C64C04C68}" name="BusinessData" displayName="BusinessData" ref="A1:K49" totalsRowShown="0" headerRowDxfId="11">
  <autoFilter ref="A1:K49" xr:uid="{24435193-F316-4C4F-8146-9F06E9A70E9D}"/>
  <tableColumns count="11">
    <tableColumn id="1" xr3:uid="{622E26E2-347B-41EA-BC1C-7E5614573584}" name="Month"/>
    <tableColumn id="17" xr3:uid="{B743C0D0-0ED9-4371-B3B1-228907463F0F}" name="Date (Converted)" dataDxfId="10">
      <calculatedColumnFormula>DATEVALUE("1 "&amp;BusinessData[[#This Row],[Month]])</calculatedColumnFormula>
    </tableColumn>
    <tableColumn id="2" xr3:uid="{356131F2-E436-46FF-8FB6-AE055F66703E}" name="Revenue ($)"/>
    <tableColumn id="3" xr3:uid="{85A9C6F8-4A42-49A6-898E-B6531DFFFED1}" name="Raw Material_x000a_Cost ($)"/>
    <tableColumn id="4" xr3:uid="{FFF3C2B0-7D3E-4CE6-9763-06CB66D7210F}" name="Labor_x000a_Cost ($)"/>
    <tableColumn id="5" xr3:uid="{D3BB1E46-4B31-44A8-86E5-A385AA6A2B8B}" name="Overhead ($)"/>
    <tableColumn id="6" xr3:uid="{4C946A9E-EF3F-4F9E-84CE-616F37BDBCE9}" name="Gross_x000a_Profit ($)">
      <calculatedColumnFormula>BusinessData[[#This Row],[Revenue ($)]]-BusinessData[[#This Row],[Raw Material
Cost ($)]]-BusinessData[[#This Row],[Labor
Cost ($)]]-BusinessData[[#This Row],[Overhead ($)]]</calculatedColumnFormula>
    </tableColumn>
    <tableColumn id="7" xr3:uid="{1325AB52-7AF0-4678-9F7C-BE91FF374248}" name="Profit_x000a_Margin (%)" dataDxfId="9" dataCellStyle="Percent">
      <calculatedColumnFormula>IF(BusinessData[[#This Row],[Revenue ($)]]=0,0,BusinessData[[#This Row],[Gross
Profit ($)]]/BusinessData[[#This Row],[Revenue ($)]])</calculatedColumnFormula>
    </tableColumn>
    <tableColumn id="14" xr3:uid="{D8167A08-C8A9-44C9-82F5-85505B63AC02}" name="Below 30% Flag" dataDxfId="8">
      <calculatedColumnFormula>IF(H2&lt;0.3,"⚠️ BELOW 30%","✓ OK")</calculatedColumnFormula>
    </tableColumn>
    <tableColumn id="15" xr3:uid="{3B0BE0D1-676C-4B88-8D9A-C292950DD13D}" name="Adj Profit Margin (%)" dataDxfId="7">
      <calculatedColumnFormula>ROUND((C2-D2*1.15-E2-F2)/C2*100,2)&amp;"%"</calculatedColumnFormula>
    </tableColumn>
    <tableColumn id="16" xr3:uid="{A187F0AB-6F07-4E14-976D-BCAA385CC350}" name="Adj Below 25% Flag" dataDxfId="6">
      <calculatedColumnFormula>IF(VALUE(SUBSTITUTE(J2,"%",""))&lt;25,"⚠️ AT RISK","✓ OK")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1231-7140-40A4-854C-09A693F0555A}">
  <dimension ref="A1:Y49"/>
  <sheetViews>
    <sheetView tabSelected="1" topLeftCell="I54" zoomScale="90" zoomScaleNormal="90" workbookViewId="0">
      <selection activeCell="L1" sqref="L1:L1048576"/>
    </sheetView>
  </sheetViews>
  <sheetFormatPr defaultRowHeight="15" x14ac:dyDescent="0.25"/>
  <cols>
    <col min="1" max="1" width="13.7109375" customWidth="1"/>
    <col min="2" max="2" width="19" customWidth="1"/>
    <col min="3" max="3" width="14.140625" bestFit="1" customWidth="1"/>
    <col min="4" max="4" width="23" bestFit="1" customWidth="1"/>
    <col min="5" max="5" width="16.42578125" bestFit="1" customWidth="1"/>
    <col min="6" max="6" width="14.85546875" bestFit="1" customWidth="1"/>
    <col min="7" max="7" width="17.42578125" bestFit="1" customWidth="1"/>
    <col min="8" max="8" width="18.7109375" style="11" bestFit="1" customWidth="1"/>
    <col min="9" max="9" width="24.7109375" customWidth="1"/>
    <col min="10" max="10" width="24" bestFit="1" customWidth="1"/>
    <col min="11" max="11" width="32.42578125" customWidth="1"/>
    <col min="17" max="17" width="23.42578125" bestFit="1" customWidth="1"/>
    <col min="18" max="18" width="9" customWidth="1"/>
    <col min="19" max="19" width="66.7109375" bestFit="1" customWidth="1"/>
    <col min="20" max="20" width="14.5703125" bestFit="1" customWidth="1"/>
    <col min="21" max="21" width="17.28515625" bestFit="1" customWidth="1"/>
    <col min="23" max="23" width="46.85546875" bestFit="1" customWidth="1"/>
    <col min="24" max="24" width="9.28515625" bestFit="1" customWidth="1"/>
    <col min="25" max="25" width="32" bestFit="1" customWidth="1"/>
  </cols>
  <sheetData>
    <row r="1" spans="1:25" ht="18.75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 t="s">
        <v>7</v>
      </c>
      <c r="I1" s="4" t="s">
        <v>8</v>
      </c>
      <c r="J1" s="5" t="s">
        <v>9</v>
      </c>
      <c r="K1" s="5" t="s">
        <v>10</v>
      </c>
      <c r="M1" s="6" t="s">
        <v>0</v>
      </c>
      <c r="N1" s="6" t="s">
        <v>11</v>
      </c>
      <c r="O1" s="6" t="s">
        <v>12</v>
      </c>
      <c r="P1" s="6" t="s">
        <v>13</v>
      </c>
      <c r="Q1" s="7" t="s">
        <v>14</v>
      </c>
      <c r="S1" s="8" t="s">
        <v>15</v>
      </c>
      <c r="W1" s="9" t="s">
        <v>16</v>
      </c>
    </row>
    <row r="2" spans="1:25" x14ac:dyDescent="0.25">
      <c r="A2" t="s">
        <v>17</v>
      </c>
      <c r="B2" s="10">
        <f>DATEVALUE("1 "&amp;BusinessData[[#This Row],[Month]])</f>
        <v>44927</v>
      </c>
      <c r="C2">
        <v>299831</v>
      </c>
      <c r="D2">
        <v>104374.70000000003</v>
      </c>
      <c r="E2">
        <v>64614</v>
      </c>
      <c r="F2">
        <v>40893</v>
      </c>
      <c r="G2">
        <f>BusinessData[[#This Row],[Revenue ($)]]-BusinessData[[#This Row],[Raw Material
Cost ($)]]-BusinessData[[#This Row],[Labor
Cost ($)]]-BusinessData[[#This Row],[Overhead ($)]]</f>
        <v>89949.299999999988</v>
      </c>
      <c r="H2" s="11">
        <f>IF(BusinessData[[#This Row],[Revenue ($)]]=0,0,BusinessData[[#This Row],[Gross
Profit ($)]]/BusinessData[[#This Row],[Revenue ($)]])</f>
        <v>0.3</v>
      </c>
      <c r="I2" s="12" t="str">
        <f t="shared" ref="I2:I49" si="0">IF(H2&lt;0.3,"⚠️ BELOW 30%","✓ OK")</f>
        <v>✓ OK</v>
      </c>
      <c r="J2" s="12" t="str">
        <f>ROUND((C2-D2*1.15-E2-F2)/C2*100,2)&amp;"%"</f>
        <v>24.78%</v>
      </c>
      <c r="K2" s="13" t="str">
        <f>IF(VALUE(SUBSTITUTE(J2,"%",""))&lt;25,"⚠️ AT RISK","✓ OK")</f>
        <v>⚠️ AT RISK</v>
      </c>
      <c r="M2" t="str">
        <f t="shared" ref="M2:M49" si="1">A2</f>
        <v>Jan 2023</v>
      </c>
      <c r="N2">
        <f t="shared" ref="N2:N49" si="2">VALUE(SUBSTITUTE(H2,"%",""))</f>
        <v>0.3</v>
      </c>
      <c r="O2">
        <f t="shared" ref="O2:O49" si="3">VALUE(SUBSTITUTE(J2,"%",""))</f>
        <v>24.78</v>
      </c>
      <c r="P2">
        <v>25</v>
      </c>
      <c r="Q2" s="14" t="s">
        <v>19</v>
      </c>
      <c r="W2" s="15" t="s">
        <v>20</v>
      </c>
      <c r="X2" s="15" t="s">
        <v>18</v>
      </c>
      <c r="Y2" s="15" t="s">
        <v>21</v>
      </c>
    </row>
    <row r="3" spans="1:25" x14ac:dyDescent="0.25">
      <c r="A3" t="s">
        <v>22</v>
      </c>
      <c r="B3" s="10">
        <f>DATEVALUE("1 "&amp;BusinessData[[#This Row],[Month]])</f>
        <v>44958</v>
      </c>
      <c r="C3">
        <v>295240</v>
      </c>
      <c r="D3">
        <v>108373</v>
      </c>
      <c r="E3">
        <v>67269</v>
      </c>
      <c r="F3">
        <v>40348</v>
      </c>
      <c r="G3">
        <f>BusinessData[[#This Row],[Revenue ($)]]-BusinessData[[#This Row],[Raw Material
Cost ($)]]-BusinessData[[#This Row],[Labor
Cost ($)]]-BusinessData[[#This Row],[Overhead ($)]]</f>
        <v>79250</v>
      </c>
      <c r="H3" s="11">
        <f>IF(BusinessData[[#This Row],[Revenue ($)]]=0,0,BusinessData[[#This Row],[Gross
Profit ($)]]/BusinessData[[#This Row],[Revenue ($)]])</f>
        <v>0.26842568757620916</v>
      </c>
      <c r="I3" s="12" t="str">
        <f t="shared" si="0"/>
        <v>⚠️ BELOW 30%</v>
      </c>
      <c r="J3" s="12" t="str">
        <f t="shared" ref="J3:J49" si="4">ROUND((C3-D3*1.15-E3-F3)/C3*100,2)&amp;"%"</f>
        <v>21.34%</v>
      </c>
      <c r="K3" s="13" t="str">
        <f t="shared" ref="K3:K49" si="5">IF(VALUE(SUBSTITUTE(J3,"%",""))&lt;25,"⚠️ AT RISK","✓ OK")</f>
        <v>⚠️ AT RISK</v>
      </c>
      <c r="M3" t="str">
        <f t="shared" si="1"/>
        <v>Feb 2023</v>
      </c>
      <c r="N3">
        <f t="shared" si="2"/>
        <v>0.26842568757620899</v>
      </c>
      <c r="O3">
        <f t="shared" si="3"/>
        <v>21.34</v>
      </c>
      <c r="P3">
        <v>25</v>
      </c>
      <c r="Q3" s="14" t="s">
        <v>23</v>
      </c>
      <c r="S3" s="1" t="s">
        <v>24</v>
      </c>
      <c r="T3" s="16">
        <f>D3</f>
        <v>108373</v>
      </c>
      <c r="W3" t="s">
        <v>25</v>
      </c>
      <c r="X3" s="16">
        <v>197356</v>
      </c>
      <c r="Y3" t="s">
        <v>26</v>
      </c>
    </row>
    <row r="4" spans="1:25" x14ac:dyDescent="0.25">
      <c r="A4" t="s">
        <v>27</v>
      </c>
      <c r="B4" s="10">
        <f>DATEVALUE("1 "&amp;BusinessData[[#This Row],[Month]])</f>
        <v>44986</v>
      </c>
      <c r="C4">
        <v>316645</v>
      </c>
      <c r="D4">
        <v>108037</v>
      </c>
      <c r="E4">
        <v>67880</v>
      </c>
      <c r="F4">
        <v>42021</v>
      </c>
      <c r="G4">
        <f>BusinessData[[#This Row],[Revenue ($)]]-BusinessData[[#This Row],[Raw Material
Cost ($)]]-BusinessData[[#This Row],[Labor
Cost ($)]]-BusinessData[[#This Row],[Overhead ($)]]</f>
        <v>98707</v>
      </c>
      <c r="H4" s="11">
        <f>IF(BusinessData[[#This Row],[Revenue ($)]]=0,0,BusinessData[[#This Row],[Gross
Profit ($)]]/BusinessData[[#This Row],[Revenue ($)]])</f>
        <v>0.3117276445230463</v>
      </c>
      <c r="I4" s="12" t="str">
        <f t="shared" si="0"/>
        <v>✓ OK</v>
      </c>
      <c r="J4" s="12" t="str">
        <f t="shared" si="4"/>
        <v>26.05%</v>
      </c>
      <c r="K4" s="13" t="str">
        <f t="shared" si="5"/>
        <v>✓ OK</v>
      </c>
      <c r="M4" t="str">
        <f t="shared" si="1"/>
        <v>Mar 2023</v>
      </c>
      <c r="N4">
        <f t="shared" si="2"/>
        <v>0.31172764452304602</v>
      </c>
      <c r="O4">
        <f t="shared" si="3"/>
        <v>26.05</v>
      </c>
      <c r="P4">
        <v>25</v>
      </c>
      <c r="Q4" s="14" t="s">
        <v>28</v>
      </c>
      <c r="S4" s="17" t="s">
        <v>29</v>
      </c>
      <c r="T4" s="18">
        <v>1</v>
      </c>
      <c r="W4" t="s">
        <v>30</v>
      </c>
      <c r="X4" s="16">
        <v>234652</v>
      </c>
      <c r="Y4" t="s">
        <v>31</v>
      </c>
    </row>
    <row r="5" spans="1:25" x14ac:dyDescent="0.25">
      <c r="A5" t="s">
        <v>32</v>
      </c>
      <c r="B5" s="10">
        <f>DATEVALUE("1 "&amp;BusinessData[[#This Row],[Month]])</f>
        <v>45017</v>
      </c>
      <c r="C5">
        <v>327400</v>
      </c>
      <c r="D5">
        <v>113920</v>
      </c>
      <c r="E5">
        <v>73009</v>
      </c>
      <c r="F5">
        <v>42180</v>
      </c>
      <c r="G5">
        <f>BusinessData[[#This Row],[Revenue ($)]]-BusinessData[[#This Row],[Raw Material
Cost ($)]]-BusinessData[[#This Row],[Labor
Cost ($)]]-BusinessData[[#This Row],[Overhead ($)]]</f>
        <v>98291</v>
      </c>
      <c r="H5" s="11">
        <f>IF(BusinessData[[#This Row],[Revenue ($)]]=0,0,BusinessData[[#This Row],[Gross
Profit ($)]]/BusinessData[[#This Row],[Revenue ($)]])</f>
        <v>0.30021686010995724</v>
      </c>
      <c r="I5" s="12" t="str">
        <f t="shared" si="0"/>
        <v>✓ OK</v>
      </c>
      <c r="J5" s="12" t="str">
        <f t="shared" si="4"/>
        <v>24.8%</v>
      </c>
      <c r="K5" s="13" t="str">
        <f t="shared" si="5"/>
        <v>⚠️ AT RISK</v>
      </c>
      <c r="M5" t="str">
        <f t="shared" si="1"/>
        <v>Apr 2023</v>
      </c>
      <c r="N5">
        <f t="shared" si="2"/>
        <v>0.30021686010995702</v>
      </c>
      <c r="O5">
        <f t="shared" si="3"/>
        <v>24.8</v>
      </c>
      <c r="P5">
        <v>25</v>
      </c>
      <c r="S5" s="1" t="s">
        <v>33</v>
      </c>
      <c r="T5" s="16">
        <f>C3</f>
        <v>295240</v>
      </c>
    </row>
    <row r="6" spans="1:25" x14ac:dyDescent="0.25">
      <c r="A6" t="s">
        <v>34</v>
      </c>
      <c r="B6" s="10">
        <f>DATEVALUE("1 "&amp;BusinessData[[#This Row],[Month]])</f>
        <v>45047</v>
      </c>
      <c r="C6">
        <v>344591</v>
      </c>
      <c r="D6">
        <v>125283</v>
      </c>
      <c r="E6">
        <v>77943</v>
      </c>
      <c r="F6">
        <v>40026</v>
      </c>
      <c r="G6">
        <f>BusinessData[[#This Row],[Revenue ($)]]-BusinessData[[#This Row],[Raw Material
Cost ($)]]-BusinessData[[#This Row],[Labor
Cost ($)]]-BusinessData[[#This Row],[Overhead ($)]]</f>
        <v>101339</v>
      </c>
      <c r="H6" s="11">
        <f>IF(BusinessData[[#This Row],[Revenue ($)]]=0,0,BusinessData[[#This Row],[Gross
Profit ($)]]/BusinessData[[#This Row],[Revenue ($)]])</f>
        <v>0.29408487163042563</v>
      </c>
      <c r="I6" s="12" t="str">
        <f t="shared" si="0"/>
        <v>⚠️ BELOW 30%</v>
      </c>
      <c r="J6" s="12" t="str">
        <f t="shared" si="4"/>
        <v>23.95%</v>
      </c>
      <c r="K6" s="13" t="str">
        <f t="shared" si="5"/>
        <v>⚠️ AT RISK</v>
      </c>
      <c r="M6" t="str">
        <f t="shared" si="1"/>
        <v>May 2023</v>
      </c>
      <c r="N6">
        <f t="shared" si="2"/>
        <v>0.29408487163042601</v>
      </c>
      <c r="O6">
        <f t="shared" si="3"/>
        <v>23.95</v>
      </c>
      <c r="P6">
        <v>25</v>
      </c>
      <c r="S6" s="1" t="s">
        <v>35</v>
      </c>
      <c r="T6" s="16">
        <f>E3</f>
        <v>67269</v>
      </c>
      <c r="W6" s="1" t="s">
        <v>36</v>
      </c>
    </row>
    <row r="7" spans="1:25" x14ac:dyDescent="0.25">
      <c r="A7" t="s">
        <v>37</v>
      </c>
      <c r="B7" s="10">
        <f>DATEVALUE("1 "&amp;BusinessData[[#This Row],[Month]])</f>
        <v>45078</v>
      </c>
      <c r="C7">
        <v>368336</v>
      </c>
      <c r="D7">
        <v>135520</v>
      </c>
      <c r="E7">
        <v>79857</v>
      </c>
      <c r="F7">
        <v>40622</v>
      </c>
      <c r="G7">
        <f>BusinessData[[#This Row],[Revenue ($)]]-BusinessData[[#This Row],[Raw Material
Cost ($)]]-BusinessData[[#This Row],[Labor
Cost ($)]]-BusinessData[[#This Row],[Overhead ($)]]</f>
        <v>112337</v>
      </c>
      <c r="H7" s="11">
        <f>IF(BusinessData[[#This Row],[Revenue ($)]]=0,0,BusinessData[[#This Row],[Gross
Profit ($)]]/BusinessData[[#This Row],[Revenue ($)]])</f>
        <v>0.30498512227965768</v>
      </c>
      <c r="I7" s="12" t="str">
        <f t="shared" si="0"/>
        <v>✓ OK</v>
      </c>
      <c r="J7" s="12" t="str">
        <f t="shared" si="4"/>
        <v>24.98%</v>
      </c>
      <c r="K7" s="13" t="str">
        <f t="shared" si="5"/>
        <v>⚠️ AT RISK</v>
      </c>
      <c r="M7" t="str">
        <f t="shared" si="1"/>
        <v>Jun 2023</v>
      </c>
      <c r="N7">
        <f t="shared" si="2"/>
        <v>0.30498512227965802</v>
      </c>
      <c r="O7">
        <f t="shared" si="3"/>
        <v>24.98</v>
      </c>
      <c r="P7">
        <v>25</v>
      </c>
      <c r="S7" s="1" t="s">
        <v>38</v>
      </c>
      <c r="T7" s="16">
        <f>F3</f>
        <v>40348</v>
      </c>
      <c r="W7" t="s">
        <v>39</v>
      </c>
      <c r="X7" s="16">
        <f>X4-X3</f>
        <v>37296</v>
      </c>
      <c r="Y7" s="19">
        <f>X4-X3</f>
        <v>37296</v>
      </c>
    </row>
    <row r="8" spans="1:25" x14ac:dyDescent="0.25">
      <c r="A8" t="s">
        <v>40</v>
      </c>
      <c r="B8" s="10">
        <f>DATEVALUE("1 "&amp;BusinessData[[#This Row],[Month]])</f>
        <v>45108</v>
      </c>
      <c r="C8">
        <v>385432</v>
      </c>
      <c r="D8">
        <v>136236</v>
      </c>
      <c r="E8">
        <v>81656</v>
      </c>
      <c r="F8">
        <v>40387</v>
      </c>
      <c r="G8">
        <f>BusinessData[[#This Row],[Revenue ($)]]-BusinessData[[#This Row],[Raw Material
Cost ($)]]-BusinessData[[#This Row],[Labor
Cost ($)]]-BusinessData[[#This Row],[Overhead ($)]]</f>
        <v>127153</v>
      </c>
      <c r="H8" s="11">
        <f>IF(BusinessData[[#This Row],[Revenue ($)]]=0,0,BusinessData[[#This Row],[Gross
Profit ($)]]/BusinessData[[#This Row],[Revenue ($)]])</f>
        <v>0.32989736192116897</v>
      </c>
      <c r="I8" s="12" t="str">
        <f t="shared" si="0"/>
        <v>✓ OK</v>
      </c>
      <c r="J8" s="12" t="str">
        <f t="shared" si="4"/>
        <v>27.69%</v>
      </c>
      <c r="K8" s="13" t="str">
        <f t="shared" si="5"/>
        <v>✓ OK</v>
      </c>
      <c r="M8" t="str">
        <f t="shared" si="1"/>
        <v>Jul 2023</v>
      </c>
      <c r="N8">
        <f t="shared" si="2"/>
        <v>0.32989736192116897</v>
      </c>
      <c r="O8">
        <f t="shared" si="3"/>
        <v>27.69</v>
      </c>
      <c r="P8">
        <v>25</v>
      </c>
      <c r="S8" s="20" t="s">
        <v>41</v>
      </c>
      <c r="T8" s="21">
        <f>(T5-(T3*T4)-T6-T7)/T5</f>
        <v>0.26842568757620916</v>
      </c>
      <c r="W8" t="s">
        <v>42</v>
      </c>
      <c r="X8" s="22">
        <f>(X4-X3)/X3</f>
        <v>0.18897829303390826</v>
      </c>
      <c r="Y8">
        <f>(X4-X3)/X3</f>
        <v>0.18897829303390826</v>
      </c>
    </row>
    <row r="9" spans="1:25" x14ac:dyDescent="0.25">
      <c r="A9" t="s">
        <v>43</v>
      </c>
      <c r="B9" s="10">
        <f>DATEVALUE("1 "&amp;BusinessData[[#This Row],[Month]])</f>
        <v>45139</v>
      </c>
      <c r="C9">
        <v>381257</v>
      </c>
      <c r="D9">
        <v>138834</v>
      </c>
      <c r="E9">
        <v>86218</v>
      </c>
      <c r="F9">
        <v>42919</v>
      </c>
      <c r="G9">
        <f>BusinessData[[#This Row],[Revenue ($)]]-BusinessData[[#This Row],[Raw Material
Cost ($)]]-BusinessData[[#This Row],[Labor
Cost ($)]]-BusinessData[[#This Row],[Overhead ($)]]</f>
        <v>113286</v>
      </c>
      <c r="H9" s="11">
        <f>IF(BusinessData[[#This Row],[Revenue ($)]]=0,0,BusinessData[[#This Row],[Gross
Profit ($)]]/BusinessData[[#This Row],[Revenue ($)]])</f>
        <v>0.2971381509060817</v>
      </c>
      <c r="I9" s="12" t="str">
        <f t="shared" si="0"/>
        <v>⚠️ BELOW 30%</v>
      </c>
      <c r="J9" s="12" t="str">
        <f t="shared" si="4"/>
        <v>24.25%</v>
      </c>
      <c r="K9" s="13" t="str">
        <f t="shared" si="5"/>
        <v>⚠️ AT RISK</v>
      </c>
      <c r="M9" t="str">
        <f t="shared" si="1"/>
        <v>Aug 2023</v>
      </c>
      <c r="N9">
        <f t="shared" si="2"/>
        <v>0.29713815090608198</v>
      </c>
      <c r="O9">
        <f t="shared" si="3"/>
        <v>24.25</v>
      </c>
      <c r="P9">
        <v>25</v>
      </c>
      <c r="S9" s="23" t="s">
        <v>44</v>
      </c>
    </row>
    <row r="10" spans="1:25" x14ac:dyDescent="0.25">
      <c r="A10" t="s">
        <v>45</v>
      </c>
      <c r="B10" s="10">
        <f>DATEVALUE("1 "&amp;BusinessData[[#This Row],[Month]])</f>
        <v>45231</v>
      </c>
      <c r="C10">
        <v>381842</v>
      </c>
      <c r="D10">
        <v>130526</v>
      </c>
      <c r="E10">
        <v>81927</v>
      </c>
      <c r="F10">
        <v>41158</v>
      </c>
      <c r="G10">
        <f>BusinessData[[#This Row],[Revenue ($)]]-BusinessData[[#This Row],[Raw Material
Cost ($)]]-BusinessData[[#This Row],[Labor
Cost ($)]]-BusinessData[[#This Row],[Overhead ($)]]</f>
        <v>128231</v>
      </c>
      <c r="H10" s="11">
        <f>IF(BusinessData[[#This Row],[Revenue ($)]]=0,0,BusinessData[[#This Row],[Gross
Profit ($)]]/BusinessData[[#This Row],[Revenue ($)]])</f>
        <v>0.33582214633277641</v>
      </c>
      <c r="I10" s="12" t="str">
        <f t="shared" si="0"/>
        <v>✓ OK</v>
      </c>
      <c r="J10" s="12" t="str">
        <f t="shared" si="4"/>
        <v>28.45%</v>
      </c>
      <c r="K10" s="13" t="str">
        <f t="shared" si="5"/>
        <v>✓ OK</v>
      </c>
      <c r="M10" t="str">
        <f t="shared" si="1"/>
        <v>Nov 2023</v>
      </c>
      <c r="N10">
        <f t="shared" si="2"/>
        <v>0.33582214633277602</v>
      </c>
      <c r="O10">
        <f t="shared" si="3"/>
        <v>28.45</v>
      </c>
      <c r="P10">
        <v>25</v>
      </c>
      <c r="S10" s="24" t="s">
        <v>46</v>
      </c>
      <c r="T10" s="24" t="s">
        <v>47</v>
      </c>
      <c r="U10" s="24" t="s">
        <v>48</v>
      </c>
      <c r="W10" s="1" t="s">
        <v>49</v>
      </c>
    </row>
    <row r="11" spans="1:25" x14ac:dyDescent="0.25">
      <c r="A11" t="s">
        <v>50</v>
      </c>
      <c r="B11" s="10">
        <f>DATEVALUE("1 "&amp;BusinessData[[#This Row],[Month]])</f>
        <v>45261</v>
      </c>
      <c r="C11">
        <v>412875</v>
      </c>
      <c r="D11">
        <v>144222</v>
      </c>
      <c r="E11">
        <v>87538</v>
      </c>
      <c r="F11">
        <v>41112</v>
      </c>
      <c r="G11">
        <f>BusinessData[[#This Row],[Revenue ($)]]-BusinessData[[#This Row],[Raw Material
Cost ($)]]-BusinessData[[#This Row],[Labor
Cost ($)]]-BusinessData[[#This Row],[Overhead ($)]]</f>
        <v>140003</v>
      </c>
      <c r="H11" s="11">
        <f>IF(BusinessData[[#This Row],[Revenue ($)]]=0,0,BusinessData[[#This Row],[Gross
Profit ($)]]/BusinessData[[#This Row],[Revenue ($)]])</f>
        <v>0.33909294580684224</v>
      </c>
      <c r="I11" s="12" t="str">
        <f t="shared" si="0"/>
        <v>✓ OK</v>
      </c>
      <c r="J11" s="12" t="str">
        <f t="shared" si="4"/>
        <v>28.67%</v>
      </c>
      <c r="K11" s="13" t="str">
        <f t="shared" si="5"/>
        <v>✓ OK</v>
      </c>
      <c r="M11" t="str">
        <f t="shared" si="1"/>
        <v>Dec 2023</v>
      </c>
      <c r="N11">
        <f t="shared" si="2"/>
        <v>0.33909294580684202</v>
      </c>
      <c r="O11">
        <f t="shared" si="3"/>
        <v>28.67</v>
      </c>
      <c r="P11">
        <v>25</v>
      </c>
      <c r="S11" s="25">
        <v>1</v>
      </c>
      <c r="T11" s="26">
        <f>T8</f>
        <v>0.26842568757620916</v>
      </c>
      <c r="U11" s="27">
        <f>S11*$D$3</f>
        <v>108373</v>
      </c>
      <c r="W11" t="s">
        <v>51</v>
      </c>
      <c r="X11" s="28">
        <v>1.4999999999999999E-2</v>
      </c>
      <c r="Y11" t="s">
        <v>52</v>
      </c>
    </row>
    <row r="12" spans="1:25" x14ac:dyDescent="0.25">
      <c r="A12" t="s">
        <v>53</v>
      </c>
      <c r="B12" s="10">
        <f>DATEVALUE("1 "&amp;BusinessData[[#This Row],[Month]])</f>
        <v>45292</v>
      </c>
      <c r="C12">
        <v>345570</v>
      </c>
      <c r="D12">
        <v>122537</v>
      </c>
      <c r="E12">
        <v>75128</v>
      </c>
      <c r="F12">
        <v>40838</v>
      </c>
      <c r="G12">
        <f>BusinessData[[#This Row],[Revenue ($)]]-BusinessData[[#This Row],[Raw Material
Cost ($)]]-BusinessData[[#This Row],[Labor
Cost ($)]]-BusinessData[[#This Row],[Overhead ($)]]</f>
        <v>107067</v>
      </c>
      <c r="H12" s="11">
        <f>IF(BusinessData[[#This Row],[Revenue ($)]]=0,0,BusinessData[[#This Row],[Gross
Profit ($)]]/BusinessData[[#This Row],[Revenue ($)]])</f>
        <v>0.30982724194808575</v>
      </c>
      <c r="I12" s="12" t="str">
        <f t="shared" si="0"/>
        <v>✓ OK</v>
      </c>
      <c r="J12" s="12" t="str">
        <f t="shared" si="4"/>
        <v>25.66%</v>
      </c>
      <c r="K12" s="13" t="str">
        <f t="shared" si="5"/>
        <v>✓ OK</v>
      </c>
      <c r="M12" t="str">
        <f t="shared" si="1"/>
        <v>Jan 2024</v>
      </c>
      <c r="N12">
        <f t="shared" si="2"/>
        <v>0.30982724194808597</v>
      </c>
      <c r="O12">
        <f t="shared" si="3"/>
        <v>25.66</v>
      </c>
      <c r="P12">
        <v>25</v>
      </c>
      <c r="S12" s="25">
        <v>1.1000000000000001</v>
      </c>
      <c r="T12" s="26">
        <f t="dataTable" ref="T12:U15" dt2D="0" dtr="0" r1="T4"/>
        <v>0.23171894052296441</v>
      </c>
      <c r="U12" s="27">
        <v>108373</v>
      </c>
    </row>
    <row r="13" spans="1:25" x14ac:dyDescent="0.25">
      <c r="A13" t="s">
        <v>54</v>
      </c>
      <c r="B13" s="10">
        <f>DATEVALUE("1 "&amp;BusinessData[[#This Row],[Month]])</f>
        <v>45323</v>
      </c>
      <c r="C13">
        <v>332581</v>
      </c>
      <c r="D13">
        <v>125538</v>
      </c>
      <c r="E13">
        <v>74152</v>
      </c>
      <c r="F13">
        <v>42437</v>
      </c>
      <c r="G13">
        <f>BusinessData[[#This Row],[Revenue ($)]]-BusinessData[[#This Row],[Raw Material
Cost ($)]]-BusinessData[[#This Row],[Labor
Cost ($)]]-BusinessData[[#This Row],[Overhead ($)]]</f>
        <v>90454</v>
      </c>
      <c r="H13" s="11">
        <f>IF(BusinessData[[#This Row],[Revenue ($)]]=0,0,BusinessData[[#This Row],[Gross
Profit ($)]]/BusinessData[[#This Row],[Revenue ($)]])</f>
        <v>0.27197584949230413</v>
      </c>
      <c r="I13" s="12" t="str">
        <f t="shared" si="0"/>
        <v>⚠️ BELOW 30%</v>
      </c>
      <c r="J13" s="12" t="str">
        <f t="shared" si="4"/>
        <v>21.54%</v>
      </c>
      <c r="K13" s="13" t="str">
        <f t="shared" si="5"/>
        <v>⚠️ AT RISK</v>
      </c>
      <c r="M13" t="str">
        <f t="shared" si="1"/>
        <v>Feb 2024</v>
      </c>
      <c r="N13">
        <f t="shared" si="2"/>
        <v>0.27197584949230402</v>
      </c>
      <c r="O13">
        <f t="shared" si="3"/>
        <v>21.54</v>
      </c>
      <c r="P13">
        <v>25</v>
      </c>
      <c r="S13" s="25">
        <v>1.2</v>
      </c>
      <c r="T13" s="26">
        <v>0.19501219346971962</v>
      </c>
      <c r="U13" s="27">
        <v>108373</v>
      </c>
      <c r="W13" t="s">
        <v>55</v>
      </c>
      <c r="X13" s="29">
        <f>LN(X4/X3)/LN(1+X11)</f>
        <v>11.625956490242775</v>
      </c>
      <c r="Y13" t="s">
        <v>56</v>
      </c>
    </row>
    <row r="14" spans="1:25" x14ac:dyDescent="0.25">
      <c r="A14" t="s">
        <v>57</v>
      </c>
      <c r="B14" s="10">
        <f>DATEVALUE("1 "&amp;BusinessData[[#This Row],[Month]])</f>
        <v>45352</v>
      </c>
      <c r="C14">
        <v>361555</v>
      </c>
      <c r="D14">
        <v>133473</v>
      </c>
      <c r="E14">
        <v>77108</v>
      </c>
      <c r="F14">
        <v>41518</v>
      </c>
      <c r="G14">
        <f>BusinessData[[#This Row],[Revenue ($)]]-BusinessData[[#This Row],[Raw Material
Cost ($)]]-BusinessData[[#This Row],[Labor
Cost ($)]]-BusinessData[[#This Row],[Overhead ($)]]</f>
        <v>109456</v>
      </c>
      <c r="H14" s="11">
        <f>IF(BusinessData[[#This Row],[Revenue ($)]]=0,0,BusinessData[[#This Row],[Gross
Profit ($)]]/BusinessData[[#This Row],[Revenue ($)]])</f>
        <v>0.30273678970004564</v>
      </c>
      <c r="I14" s="12" t="str">
        <f t="shared" si="0"/>
        <v>✓ OK</v>
      </c>
      <c r="J14" s="12" t="str">
        <f t="shared" si="4"/>
        <v>24.74%</v>
      </c>
      <c r="K14" s="13" t="str">
        <f t="shared" si="5"/>
        <v>⚠️ AT RISK</v>
      </c>
      <c r="M14" t="str">
        <f t="shared" si="1"/>
        <v>Mar 2024</v>
      </c>
      <c r="N14">
        <f t="shared" si="2"/>
        <v>0.30273678970004603</v>
      </c>
      <c r="O14">
        <f t="shared" si="3"/>
        <v>24.74</v>
      </c>
      <c r="P14">
        <v>25</v>
      </c>
      <c r="S14" s="25">
        <v>1.3</v>
      </c>
      <c r="T14" s="26">
        <v>0.15830544641647476</v>
      </c>
      <c r="U14" s="27">
        <v>108373</v>
      </c>
    </row>
    <row r="15" spans="1:25" x14ac:dyDescent="0.25">
      <c r="A15" t="s">
        <v>58</v>
      </c>
      <c r="B15" s="10">
        <f>DATEVALUE("1 "&amp;BusinessData[[#This Row],[Month]])</f>
        <v>45383</v>
      </c>
      <c r="C15">
        <v>394359</v>
      </c>
      <c r="D15">
        <v>144178</v>
      </c>
      <c r="E15">
        <v>87208</v>
      </c>
      <c r="F15">
        <v>42738</v>
      </c>
      <c r="G15">
        <f>BusinessData[[#This Row],[Revenue ($)]]-BusinessData[[#This Row],[Raw Material
Cost ($)]]-BusinessData[[#This Row],[Labor
Cost ($)]]-BusinessData[[#This Row],[Overhead ($)]]</f>
        <v>120235</v>
      </c>
      <c r="H15" s="11">
        <f>IF(BusinessData[[#This Row],[Revenue ($)]]=0,0,BusinessData[[#This Row],[Gross
Profit ($)]]/BusinessData[[#This Row],[Revenue ($)]])</f>
        <v>0.304887171333734</v>
      </c>
      <c r="I15" s="12" t="str">
        <f t="shared" si="0"/>
        <v>✓ OK</v>
      </c>
      <c r="J15" s="12" t="str">
        <f t="shared" si="4"/>
        <v>25%</v>
      </c>
      <c r="K15" s="13" t="str">
        <f t="shared" si="5"/>
        <v>✓ OK</v>
      </c>
      <c r="M15" t="str">
        <f t="shared" si="1"/>
        <v>Apr 2024</v>
      </c>
      <c r="N15">
        <f t="shared" si="2"/>
        <v>0.304887171333734</v>
      </c>
      <c r="O15">
        <f t="shared" si="3"/>
        <v>25</v>
      </c>
      <c r="P15">
        <v>25</v>
      </c>
      <c r="S15" s="25">
        <v>1.35</v>
      </c>
      <c r="T15" s="26">
        <v>0.13995207288985226</v>
      </c>
      <c r="U15" s="27">
        <v>108373</v>
      </c>
      <c r="W15" s="1" t="s">
        <v>59</v>
      </c>
    </row>
    <row r="16" spans="1:25" x14ac:dyDescent="0.25">
      <c r="A16" t="s">
        <v>60</v>
      </c>
      <c r="B16" s="10">
        <f>DATEVALUE("1 "&amp;BusinessData[[#This Row],[Month]])</f>
        <v>45413</v>
      </c>
      <c r="C16">
        <v>408269</v>
      </c>
      <c r="D16">
        <v>151484</v>
      </c>
      <c r="E16">
        <v>87607</v>
      </c>
      <c r="F16">
        <v>40128</v>
      </c>
      <c r="G16">
        <f>BusinessData[[#This Row],[Revenue ($)]]-BusinessData[[#This Row],[Raw Material
Cost ($)]]-BusinessData[[#This Row],[Labor
Cost ($)]]-BusinessData[[#This Row],[Overhead ($)]]</f>
        <v>129050</v>
      </c>
      <c r="H16" s="11">
        <f>IF(BusinessData[[#This Row],[Revenue ($)]]=0,0,BusinessData[[#This Row],[Gross
Profit ($)]]/BusinessData[[#This Row],[Revenue ($)]])</f>
        <v>0.31609061672573718</v>
      </c>
      <c r="I16" s="12" t="str">
        <f t="shared" si="0"/>
        <v>✓ OK</v>
      </c>
      <c r="J16" s="12" t="str">
        <f t="shared" si="4"/>
        <v>26.04%</v>
      </c>
      <c r="K16" s="13" t="str">
        <f t="shared" si="5"/>
        <v>✓ OK</v>
      </c>
      <c r="M16" t="str">
        <f t="shared" si="1"/>
        <v>May 2024</v>
      </c>
      <c r="N16">
        <f t="shared" si="2"/>
        <v>0.31609061672573702</v>
      </c>
      <c r="O16">
        <f t="shared" si="3"/>
        <v>26.04</v>
      </c>
      <c r="P16">
        <v>25</v>
      </c>
      <c r="W16" t="s">
        <v>61</v>
      </c>
    </row>
    <row r="17" spans="1:24" x14ac:dyDescent="0.25">
      <c r="A17" t="s">
        <v>62</v>
      </c>
      <c r="B17" s="10">
        <f>DATEVALUE("1 "&amp;BusinessData[[#This Row],[Month]])</f>
        <v>45444</v>
      </c>
      <c r="C17">
        <v>416422</v>
      </c>
      <c r="D17">
        <v>146043</v>
      </c>
      <c r="E17">
        <v>89206</v>
      </c>
      <c r="F17">
        <v>43772</v>
      </c>
      <c r="G17">
        <f>BusinessData[[#This Row],[Revenue ($)]]-BusinessData[[#This Row],[Raw Material
Cost ($)]]-BusinessData[[#This Row],[Labor
Cost ($)]]-BusinessData[[#This Row],[Overhead ($)]]</f>
        <v>137401</v>
      </c>
      <c r="H17" s="11">
        <f>IF(BusinessData[[#This Row],[Revenue ($)]]=0,0,BusinessData[[#This Row],[Gross
Profit ($)]]/BusinessData[[#This Row],[Revenue ($)]])</f>
        <v>0.32995615025142766</v>
      </c>
      <c r="I17" s="12" t="str">
        <f t="shared" si="0"/>
        <v>✓ OK</v>
      </c>
      <c r="J17" s="12" t="str">
        <f t="shared" si="4"/>
        <v>27.73%</v>
      </c>
      <c r="K17" s="13" t="str">
        <f t="shared" si="5"/>
        <v>✓ OK</v>
      </c>
      <c r="M17" t="str">
        <f t="shared" si="1"/>
        <v>Jun 2024</v>
      </c>
      <c r="N17">
        <f t="shared" si="2"/>
        <v>0.32995615025142799</v>
      </c>
      <c r="O17">
        <f t="shared" si="3"/>
        <v>27.73</v>
      </c>
      <c r="P17">
        <v>25</v>
      </c>
      <c r="S17" s="30" t="s">
        <v>63</v>
      </c>
      <c r="W17" t="s">
        <v>64</v>
      </c>
    </row>
    <row r="18" spans="1:24" x14ac:dyDescent="0.25">
      <c r="A18" t="s">
        <v>65</v>
      </c>
      <c r="B18" s="10">
        <f>DATEVALUE("1 "&amp;BusinessData[[#This Row],[Month]])</f>
        <v>45474</v>
      </c>
      <c r="C18">
        <v>442329</v>
      </c>
      <c r="D18">
        <v>155960</v>
      </c>
      <c r="E18">
        <v>98687</v>
      </c>
      <c r="F18">
        <v>41583</v>
      </c>
      <c r="G18">
        <f>BusinessData[[#This Row],[Revenue ($)]]-BusinessData[[#This Row],[Raw Material
Cost ($)]]-BusinessData[[#This Row],[Labor
Cost ($)]]-BusinessData[[#This Row],[Overhead ($)]]</f>
        <v>146099</v>
      </c>
      <c r="H18" s="11">
        <f>IF(BusinessData[[#This Row],[Revenue ($)]]=0,0,BusinessData[[#This Row],[Gross
Profit ($)]]/BusinessData[[#This Row],[Revenue ($)]])</f>
        <v>0.33029487101230082</v>
      </c>
      <c r="I18" s="12" t="str">
        <f t="shared" si="0"/>
        <v>✓ OK</v>
      </c>
      <c r="J18" s="12" t="str">
        <f t="shared" si="4"/>
        <v>27.74%</v>
      </c>
      <c r="K18" s="13" t="str">
        <f t="shared" si="5"/>
        <v>✓ OK</v>
      </c>
      <c r="M18" t="str">
        <f t="shared" si="1"/>
        <v>Jul 2024</v>
      </c>
      <c r="N18">
        <f t="shared" si="2"/>
        <v>0.33029487101230098</v>
      </c>
      <c r="O18">
        <f t="shared" si="3"/>
        <v>27.74</v>
      </c>
      <c r="P18">
        <v>25</v>
      </c>
      <c r="W18" t="s">
        <v>66</v>
      </c>
    </row>
    <row r="19" spans="1:24" x14ac:dyDescent="0.25">
      <c r="A19" t="s">
        <v>67</v>
      </c>
      <c r="B19" s="10">
        <f>DATEVALUE("1 "&amp;BusinessData[[#This Row],[Month]])</f>
        <v>45505</v>
      </c>
      <c r="C19">
        <v>440147</v>
      </c>
      <c r="D19">
        <v>157728</v>
      </c>
      <c r="E19">
        <v>94763</v>
      </c>
      <c r="F19">
        <v>40987</v>
      </c>
      <c r="G19">
        <f>BusinessData[[#This Row],[Revenue ($)]]-BusinessData[[#This Row],[Raw Material
Cost ($)]]-BusinessData[[#This Row],[Labor
Cost ($)]]-BusinessData[[#This Row],[Overhead ($)]]</f>
        <v>146669</v>
      </c>
      <c r="H19" s="11">
        <f>IF(BusinessData[[#This Row],[Revenue ($)]]=0,0,BusinessData[[#This Row],[Gross
Profit ($)]]/BusinessData[[#This Row],[Revenue ($)]])</f>
        <v>0.33322730814932283</v>
      </c>
      <c r="I19" s="12" t="str">
        <f t="shared" si="0"/>
        <v>✓ OK</v>
      </c>
      <c r="J19" s="12" t="str">
        <f t="shared" si="4"/>
        <v>27.95%</v>
      </c>
      <c r="K19" s="13" t="str">
        <f t="shared" si="5"/>
        <v>✓ OK</v>
      </c>
      <c r="M19" t="str">
        <f t="shared" si="1"/>
        <v>Aug 2024</v>
      </c>
      <c r="N19">
        <f t="shared" si="2"/>
        <v>0.333227308149323</v>
      </c>
      <c r="O19">
        <f t="shared" si="3"/>
        <v>27.95</v>
      </c>
      <c r="P19">
        <v>25</v>
      </c>
      <c r="S19" t="s">
        <v>68</v>
      </c>
      <c r="W19" t="s">
        <v>69</v>
      </c>
    </row>
    <row r="20" spans="1:24" x14ac:dyDescent="0.25">
      <c r="A20" t="s">
        <v>70</v>
      </c>
      <c r="B20" s="10">
        <f>DATEVALUE("1 "&amp;BusinessData[[#This Row],[Month]])</f>
        <v>45536</v>
      </c>
      <c r="C20">
        <v>419387</v>
      </c>
      <c r="D20">
        <v>146999</v>
      </c>
      <c r="E20">
        <v>92975</v>
      </c>
      <c r="F20">
        <v>43591</v>
      </c>
      <c r="G20">
        <f>BusinessData[[#This Row],[Revenue ($)]]-BusinessData[[#This Row],[Raw Material
Cost ($)]]-BusinessData[[#This Row],[Labor
Cost ($)]]-BusinessData[[#This Row],[Overhead ($)]]</f>
        <v>135822</v>
      </c>
      <c r="H20" s="11">
        <f>IF(BusinessData[[#This Row],[Revenue ($)]]=0,0,BusinessData[[#This Row],[Gross
Profit ($)]]/BusinessData[[#This Row],[Revenue ($)]])</f>
        <v>0.32385839332168143</v>
      </c>
      <c r="I20" s="12" t="str">
        <f t="shared" si="0"/>
        <v>✓ OK</v>
      </c>
      <c r="J20" s="12" t="str">
        <f t="shared" si="4"/>
        <v>27.13%</v>
      </c>
      <c r="K20" s="13" t="str">
        <f t="shared" si="5"/>
        <v>✓ OK</v>
      </c>
      <c r="M20" t="str">
        <f t="shared" si="1"/>
        <v>Sep 2024</v>
      </c>
      <c r="N20">
        <f t="shared" si="2"/>
        <v>0.32385839332168098</v>
      </c>
      <c r="O20">
        <f t="shared" si="3"/>
        <v>27.13</v>
      </c>
      <c r="P20">
        <v>25</v>
      </c>
      <c r="S20" t="s">
        <v>71</v>
      </c>
      <c r="W20" t="s">
        <v>72</v>
      </c>
      <c r="X20" s="31">
        <f>ROUNDUP(X13,0)</f>
        <v>12</v>
      </c>
    </row>
    <row r="21" spans="1:24" x14ac:dyDescent="0.25">
      <c r="A21" t="s">
        <v>73</v>
      </c>
      <c r="B21" s="10">
        <f>DATEVALUE("1 "&amp;BusinessData[[#This Row],[Month]])</f>
        <v>45566</v>
      </c>
      <c r="C21">
        <v>409484</v>
      </c>
      <c r="D21">
        <v>142817</v>
      </c>
      <c r="E21">
        <v>94161</v>
      </c>
      <c r="F21">
        <v>42038</v>
      </c>
      <c r="G21">
        <f>BusinessData[[#This Row],[Revenue ($)]]-BusinessData[[#This Row],[Raw Material
Cost ($)]]-BusinessData[[#This Row],[Labor
Cost ($)]]-BusinessData[[#This Row],[Overhead ($)]]</f>
        <v>130468</v>
      </c>
      <c r="H21" s="11">
        <f>IF(BusinessData[[#This Row],[Revenue ($)]]=0,0,BusinessData[[#This Row],[Gross
Profit ($)]]/BusinessData[[#This Row],[Revenue ($)]])</f>
        <v>0.31861562356526751</v>
      </c>
      <c r="I21" s="12" t="str">
        <f t="shared" si="0"/>
        <v>✓ OK</v>
      </c>
      <c r="J21" s="12" t="str">
        <f t="shared" si="4"/>
        <v>26.63%</v>
      </c>
      <c r="K21" s="13" t="str">
        <f t="shared" si="5"/>
        <v>✓ OK</v>
      </c>
      <c r="M21" t="str">
        <f t="shared" si="1"/>
        <v>Oct 2024</v>
      </c>
      <c r="N21">
        <f t="shared" si="2"/>
        <v>0.31861562356526801</v>
      </c>
      <c r="O21">
        <f t="shared" si="3"/>
        <v>26.63</v>
      </c>
      <c r="P21">
        <v>25</v>
      </c>
      <c r="S21" t="s">
        <v>74</v>
      </c>
    </row>
    <row r="22" spans="1:24" x14ac:dyDescent="0.25">
      <c r="A22" t="s">
        <v>75</v>
      </c>
      <c r="B22" s="10">
        <f>DATEVALUE("1 "&amp;BusinessData[[#This Row],[Month]])</f>
        <v>45597</v>
      </c>
      <c r="C22">
        <v>430283</v>
      </c>
      <c r="D22">
        <v>147107</v>
      </c>
      <c r="E22">
        <v>91303</v>
      </c>
      <c r="F22">
        <v>42510</v>
      </c>
      <c r="G22">
        <f>BusinessData[[#This Row],[Revenue ($)]]-BusinessData[[#This Row],[Raw Material
Cost ($)]]-BusinessData[[#This Row],[Labor
Cost ($)]]-BusinessData[[#This Row],[Overhead ($)]]</f>
        <v>149363</v>
      </c>
      <c r="H22" s="11">
        <f>IF(BusinessData[[#This Row],[Revenue ($)]]=0,0,BusinessData[[#This Row],[Gross
Profit ($)]]/BusinessData[[#This Row],[Revenue ($)]])</f>
        <v>0.34712735571705133</v>
      </c>
      <c r="I22" s="12" t="str">
        <f t="shared" si="0"/>
        <v>✓ OK</v>
      </c>
      <c r="J22" s="12" t="str">
        <f t="shared" si="4"/>
        <v>29.58%</v>
      </c>
      <c r="K22" s="13" t="str">
        <f t="shared" si="5"/>
        <v>✓ OK</v>
      </c>
      <c r="M22" t="str">
        <f t="shared" si="1"/>
        <v>Nov 2024</v>
      </c>
      <c r="N22">
        <f t="shared" si="2"/>
        <v>0.347127355717051</v>
      </c>
      <c r="O22">
        <f t="shared" si="3"/>
        <v>29.58</v>
      </c>
      <c r="P22">
        <v>25</v>
      </c>
      <c r="S22" t="s">
        <v>76</v>
      </c>
    </row>
    <row r="23" spans="1:24" x14ac:dyDescent="0.25">
      <c r="A23" t="s">
        <v>77</v>
      </c>
      <c r="B23" s="10">
        <f>DATEVALUE("1 "&amp;BusinessData[[#This Row],[Month]])</f>
        <v>45627</v>
      </c>
      <c r="C23">
        <v>488845</v>
      </c>
      <c r="D23">
        <v>174462</v>
      </c>
      <c r="E23">
        <v>103279</v>
      </c>
      <c r="F23">
        <v>41526</v>
      </c>
      <c r="G23">
        <f>BusinessData[[#This Row],[Revenue ($)]]-BusinessData[[#This Row],[Raw Material
Cost ($)]]-BusinessData[[#This Row],[Labor
Cost ($)]]-BusinessData[[#This Row],[Overhead ($)]]</f>
        <v>169578</v>
      </c>
      <c r="H23" s="11">
        <f>IF(BusinessData[[#This Row],[Revenue ($)]]=0,0,BusinessData[[#This Row],[Gross
Profit ($)]]/BusinessData[[#This Row],[Revenue ($)]])</f>
        <v>0.34689523264020294</v>
      </c>
      <c r="I23" s="12" t="str">
        <f t="shared" si="0"/>
        <v>✓ OK</v>
      </c>
      <c r="J23" s="12" t="str">
        <f t="shared" si="4"/>
        <v>29.34%</v>
      </c>
      <c r="K23" s="13" t="str">
        <f t="shared" si="5"/>
        <v>✓ OK</v>
      </c>
      <c r="M23" t="str">
        <f t="shared" si="1"/>
        <v>Dec 2024</v>
      </c>
      <c r="N23">
        <f t="shared" si="2"/>
        <v>0.346895232640203</v>
      </c>
      <c r="O23">
        <f t="shared" si="3"/>
        <v>29.34</v>
      </c>
      <c r="P23">
        <v>25</v>
      </c>
      <c r="S23" t="s">
        <v>78</v>
      </c>
    </row>
    <row r="24" spans="1:24" x14ac:dyDescent="0.25">
      <c r="A24" t="s">
        <v>79</v>
      </c>
      <c r="B24" s="10">
        <f>DATEVALUE("1 "&amp;BusinessData[[#This Row],[Month]])</f>
        <v>45658</v>
      </c>
      <c r="C24">
        <v>404184</v>
      </c>
      <c r="D24">
        <v>145977</v>
      </c>
      <c r="E24">
        <v>92729</v>
      </c>
      <c r="F24">
        <v>43443</v>
      </c>
      <c r="G24">
        <f>BusinessData[[#This Row],[Revenue ($)]]-BusinessData[[#This Row],[Raw Material
Cost ($)]]-BusinessData[[#This Row],[Labor
Cost ($)]]-BusinessData[[#This Row],[Overhead ($)]]</f>
        <v>122035</v>
      </c>
      <c r="H24" s="11">
        <f>IF(BusinessData[[#This Row],[Revenue ($)]]=0,0,BusinessData[[#This Row],[Gross
Profit ($)]]/BusinessData[[#This Row],[Revenue ($)]])</f>
        <v>0.30192931931991368</v>
      </c>
      <c r="I24" s="12" t="str">
        <f t="shared" si="0"/>
        <v>✓ OK</v>
      </c>
      <c r="J24" s="12" t="str">
        <f t="shared" si="4"/>
        <v>24.78%</v>
      </c>
      <c r="K24" s="13" t="str">
        <f t="shared" si="5"/>
        <v>⚠️ AT RISK</v>
      </c>
      <c r="M24" t="str">
        <f t="shared" si="1"/>
        <v>Jan 2025</v>
      </c>
      <c r="N24">
        <f t="shared" si="2"/>
        <v>0.30192931931991401</v>
      </c>
      <c r="O24">
        <f t="shared" si="3"/>
        <v>24.78</v>
      </c>
      <c r="P24">
        <v>25</v>
      </c>
    </row>
    <row r="25" spans="1:24" x14ac:dyDescent="0.25">
      <c r="A25" t="s">
        <v>80</v>
      </c>
      <c r="B25" s="10">
        <f>DATEVALUE("1 "&amp;BusinessData[[#This Row],[Month]])</f>
        <v>45689</v>
      </c>
      <c r="C25">
        <v>380249</v>
      </c>
      <c r="D25">
        <v>140247</v>
      </c>
      <c r="E25">
        <v>85037</v>
      </c>
      <c r="F25">
        <v>42148</v>
      </c>
      <c r="G25">
        <f>BusinessData[[#This Row],[Revenue ($)]]-BusinessData[[#This Row],[Raw Material
Cost ($)]]-BusinessData[[#This Row],[Labor
Cost ($)]]-BusinessData[[#This Row],[Overhead ($)]]</f>
        <v>112817</v>
      </c>
      <c r="H25" s="11">
        <f>IF(BusinessData[[#This Row],[Revenue ($)]]=0,0,BusinessData[[#This Row],[Gross
Profit ($)]]/BusinessData[[#This Row],[Revenue ($)]])</f>
        <v>0.2966924304863392</v>
      </c>
      <c r="I25" s="12" t="str">
        <f t="shared" si="0"/>
        <v>⚠️ BELOW 30%</v>
      </c>
      <c r="J25" s="12" t="str">
        <f t="shared" si="4"/>
        <v>24.14%</v>
      </c>
      <c r="K25" s="13" t="str">
        <f t="shared" si="5"/>
        <v>⚠️ AT RISK</v>
      </c>
      <c r="M25" t="str">
        <f t="shared" si="1"/>
        <v>Feb 2025</v>
      </c>
      <c r="N25">
        <f t="shared" si="2"/>
        <v>0.29669243048633898</v>
      </c>
      <c r="O25">
        <f t="shared" si="3"/>
        <v>24.14</v>
      </c>
      <c r="P25">
        <v>25</v>
      </c>
      <c r="S25" s="1" t="s">
        <v>81</v>
      </c>
    </row>
    <row r="26" spans="1:24" x14ac:dyDescent="0.25">
      <c r="A26" t="s">
        <v>82</v>
      </c>
      <c r="B26" s="10">
        <f>DATEVALUE("1 "&amp;BusinessData[[#This Row],[Month]])</f>
        <v>45717</v>
      </c>
      <c r="C26">
        <v>419537</v>
      </c>
      <c r="D26">
        <v>153399</v>
      </c>
      <c r="E26">
        <v>89039</v>
      </c>
      <c r="F26">
        <v>41739</v>
      </c>
      <c r="G26">
        <f>BusinessData[[#This Row],[Revenue ($)]]-BusinessData[[#This Row],[Raw Material
Cost ($)]]-BusinessData[[#This Row],[Labor
Cost ($)]]-BusinessData[[#This Row],[Overhead ($)]]</f>
        <v>135360</v>
      </c>
      <c r="H26" s="11">
        <f>IF(BusinessData[[#This Row],[Revenue ($)]]=0,0,BusinessData[[#This Row],[Gross
Profit ($)]]/BusinessData[[#This Row],[Revenue ($)]])</f>
        <v>0.32264138800630221</v>
      </c>
      <c r="I26" s="12" t="str">
        <f t="shared" si="0"/>
        <v>✓ OK</v>
      </c>
      <c r="J26" s="12" t="str">
        <f t="shared" si="4"/>
        <v>26.78%</v>
      </c>
      <c r="K26" s="13" t="str">
        <f t="shared" si="5"/>
        <v>✓ OK</v>
      </c>
      <c r="M26" t="str">
        <f t="shared" si="1"/>
        <v>Mar 2025</v>
      </c>
      <c r="N26">
        <f t="shared" si="2"/>
        <v>0.32264138800630199</v>
      </c>
      <c r="O26">
        <f t="shared" si="3"/>
        <v>26.78</v>
      </c>
      <c r="P26">
        <v>25</v>
      </c>
      <c r="S26" t="s">
        <v>83</v>
      </c>
    </row>
    <row r="27" spans="1:24" x14ac:dyDescent="0.25">
      <c r="A27" t="s">
        <v>84</v>
      </c>
      <c r="B27" s="10">
        <f>DATEVALUE("1 "&amp;BusinessData[[#This Row],[Month]])</f>
        <v>45748</v>
      </c>
      <c r="C27">
        <v>445270</v>
      </c>
      <c r="D27">
        <v>168380</v>
      </c>
      <c r="E27">
        <v>101307</v>
      </c>
      <c r="F27">
        <v>41054</v>
      </c>
      <c r="G27">
        <f>BusinessData[[#This Row],[Revenue ($)]]-BusinessData[[#This Row],[Raw Material
Cost ($)]]-BusinessData[[#This Row],[Labor
Cost ($)]]-BusinessData[[#This Row],[Overhead ($)]]</f>
        <v>134529</v>
      </c>
      <c r="H27" s="11">
        <f>IF(BusinessData[[#This Row],[Revenue ($)]]=0,0,BusinessData[[#This Row],[Gross
Profit ($)]]/BusinessData[[#This Row],[Revenue ($)]])</f>
        <v>0.30212904529835832</v>
      </c>
      <c r="I27" s="12" t="str">
        <f t="shared" si="0"/>
        <v>✓ OK</v>
      </c>
      <c r="J27" s="12" t="str">
        <f t="shared" si="4"/>
        <v>24.54%</v>
      </c>
      <c r="K27" s="13" t="str">
        <f t="shared" si="5"/>
        <v>⚠️ AT RISK</v>
      </c>
      <c r="M27" t="str">
        <f t="shared" si="1"/>
        <v>Apr 2025</v>
      </c>
      <c r="N27">
        <f t="shared" si="2"/>
        <v>0.30212904529835799</v>
      </c>
      <c r="O27">
        <f t="shared" si="3"/>
        <v>24.54</v>
      </c>
      <c r="P27">
        <v>25</v>
      </c>
    </row>
    <row r="28" spans="1:24" x14ac:dyDescent="0.25">
      <c r="A28" t="s">
        <v>85</v>
      </c>
      <c r="B28" s="10">
        <f>DATEVALUE("1 "&amp;BusinessData[[#This Row],[Month]])</f>
        <v>45778</v>
      </c>
      <c r="C28">
        <v>464779</v>
      </c>
      <c r="D28">
        <v>161346</v>
      </c>
      <c r="E28">
        <v>106087</v>
      </c>
      <c r="F28">
        <v>43482</v>
      </c>
      <c r="G28">
        <f>BusinessData[[#This Row],[Revenue ($)]]-BusinessData[[#This Row],[Raw Material
Cost ($)]]-BusinessData[[#This Row],[Labor
Cost ($)]]-BusinessData[[#This Row],[Overhead ($)]]</f>
        <v>153864</v>
      </c>
      <c r="H28" s="11">
        <f>IF(BusinessData[[#This Row],[Revenue ($)]]=0,0,BusinessData[[#This Row],[Gross
Profit ($)]]/BusinessData[[#This Row],[Revenue ($)]])</f>
        <v>0.33104765921007617</v>
      </c>
      <c r="I28" s="12" t="str">
        <f t="shared" si="0"/>
        <v>✓ OK</v>
      </c>
      <c r="J28" s="12" t="str">
        <f t="shared" si="4"/>
        <v>27.9%</v>
      </c>
      <c r="K28" s="13" t="str">
        <f t="shared" si="5"/>
        <v>✓ OK</v>
      </c>
      <c r="M28" t="str">
        <f t="shared" si="1"/>
        <v>May 2025</v>
      </c>
      <c r="N28">
        <f t="shared" si="2"/>
        <v>0.33104765921007601</v>
      </c>
      <c r="O28">
        <f t="shared" si="3"/>
        <v>27.9</v>
      </c>
      <c r="P28">
        <v>25</v>
      </c>
      <c r="S28" s="1" t="s">
        <v>86</v>
      </c>
    </row>
    <row r="29" spans="1:24" x14ac:dyDescent="0.25">
      <c r="A29" t="s">
        <v>87</v>
      </c>
      <c r="B29" s="10">
        <f>DATEVALUE("1 "&amp;BusinessData[[#This Row],[Month]])</f>
        <v>45809</v>
      </c>
      <c r="C29">
        <v>480690</v>
      </c>
      <c r="D29">
        <v>175720</v>
      </c>
      <c r="E29">
        <v>106799</v>
      </c>
      <c r="F29">
        <v>40611</v>
      </c>
      <c r="G29">
        <f>BusinessData[[#This Row],[Revenue ($)]]-BusinessData[[#This Row],[Raw Material
Cost ($)]]-BusinessData[[#This Row],[Labor
Cost ($)]]-BusinessData[[#This Row],[Overhead ($)]]</f>
        <v>157560</v>
      </c>
      <c r="H29" s="11">
        <f>IF(BusinessData[[#This Row],[Revenue ($)]]=0,0,BusinessData[[#This Row],[Gross
Profit ($)]]/BusinessData[[#This Row],[Revenue ($)]])</f>
        <v>0.32777881794919805</v>
      </c>
      <c r="I29" s="12" t="str">
        <f t="shared" si="0"/>
        <v>✓ OK</v>
      </c>
      <c r="J29" s="12" t="str">
        <f t="shared" si="4"/>
        <v>27.29%</v>
      </c>
      <c r="K29" s="13" t="str">
        <f t="shared" si="5"/>
        <v>✓ OK</v>
      </c>
      <c r="M29" t="str">
        <f t="shared" si="1"/>
        <v>Jun 2025</v>
      </c>
      <c r="N29">
        <f t="shared" si="2"/>
        <v>0.327778817949198</v>
      </c>
      <c r="O29">
        <f t="shared" si="3"/>
        <v>27.29</v>
      </c>
      <c r="P29">
        <v>25</v>
      </c>
      <c r="S29" t="s">
        <v>88</v>
      </c>
    </row>
    <row r="30" spans="1:24" x14ac:dyDescent="0.25">
      <c r="A30" t="s">
        <v>89</v>
      </c>
      <c r="B30" s="10">
        <f>DATEVALUE("1 "&amp;BusinessData[[#This Row],[Month]])</f>
        <v>45839</v>
      </c>
      <c r="C30">
        <v>507652</v>
      </c>
      <c r="D30">
        <v>183554</v>
      </c>
      <c r="E30">
        <v>114512</v>
      </c>
      <c r="F30">
        <v>42121</v>
      </c>
      <c r="G30">
        <f>BusinessData[[#This Row],[Revenue ($)]]-BusinessData[[#This Row],[Raw Material
Cost ($)]]-BusinessData[[#This Row],[Labor
Cost ($)]]-BusinessData[[#This Row],[Overhead ($)]]</f>
        <v>167465</v>
      </c>
      <c r="H30" s="11">
        <f>IF(BusinessData[[#This Row],[Revenue ($)]]=0,0,BusinessData[[#This Row],[Gross
Profit ($)]]/BusinessData[[#This Row],[Revenue ($)]])</f>
        <v>0.32988149362161479</v>
      </c>
      <c r="I30" s="12" t="str">
        <f t="shared" si="0"/>
        <v>✓ OK</v>
      </c>
      <c r="J30" s="12" t="str">
        <f t="shared" si="4"/>
        <v>27.56%</v>
      </c>
      <c r="K30" s="13" t="str">
        <f t="shared" si="5"/>
        <v>✓ OK</v>
      </c>
      <c r="M30" t="str">
        <f t="shared" si="1"/>
        <v>Jul 2025</v>
      </c>
      <c r="N30">
        <f t="shared" si="2"/>
        <v>0.32988149362161501</v>
      </c>
      <c r="O30">
        <f t="shared" si="3"/>
        <v>27.56</v>
      </c>
      <c r="P30">
        <v>25</v>
      </c>
      <c r="S30" t="s">
        <v>90</v>
      </c>
    </row>
    <row r="31" spans="1:24" x14ac:dyDescent="0.25">
      <c r="A31" t="s">
        <v>91</v>
      </c>
      <c r="B31" s="10">
        <f>DATEVALUE("1 "&amp;BusinessData[[#This Row],[Month]])</f>
        <v>45870</v>
      </c>
      <c r="C31">
        <v>492239</v>
      </c>
      <c r="D31">
        <v>173744</v>
      </c>
      <c r="E31">
        <v>103562</v>
      </c>
      <c r="F31">
        <v>43716</v>
      </c>
      <c r="G31">
        <f>BusinessData[[#This Row],[Revenue ($)]]-BusinessData[[#This Row],[Raw Material
Cost ($)]]-BusinessData[[#This Row],[Labor
Cost ($)]]-BusinessData[[#This Row],[Overhead ($)]]</f>
        <v>171217</v>
      </c>
      <c r="H31" s="11">
        <f>IF(BusinessData[[#This Row],[Revenue ($)]]=0,0,BusinessData[[#This Row],[Gross
Profit ($)]]/BusinessData[[#This Row],[Revenue ($)]])</f>
        <v>0.3478330648323274</v>
      </c>
      <c r="I31" s="12" t="str">
        <f t="shared" si="0"/>
        <v>✓ OK</v>
      </c>
      <c r="J31" s="12" t="str">
        <f t="shared" si="4"/>
        <v>29.49%</v>
      </c>
      <c r="K31" s="13" t="str">
        <f t="shared" si="5"/>
        <v>✓ OK</v>
      </c>
      <c r="M31" t="str">
        <f t="shared" si="1"/>
        <v>Aug 2025</v>
      </c>
      <c r="N31">
        <f t="shared" si="2"/>
        <v>0.34783306483232701</v>
      </c>
      <c r="O31">
        <f t="shared" si="3"/>
        <v>29.49</v>
      </c>
      <c r="P31">
        <v>25</v>
      </c>
      <c r="S31" t="s">
        <v>92</v>
      </c>
    </row>
    <row r="32" spans="1:24" x14ac:dyDescent="0.25">
      <c r="A32" t="s">
        <v>93</v>
      </c>
      <c r="B32" s="10">
        <f>DATEVALUE("1 "&amp;BusinessData[[#This Row],[Month]])</f>
        <v>45901</v>
      </c>
      <c r="C32">
        <v>488855</v>
      </c>
      <c r="D32">
        <v>182473</v>
      </c>
      <c r="E32">
        <v>105666</v>
      </c>
      <c r="F32">
        <v>40232</v>
      </c>
      <c r="G32">
        <f>BusinessData[[#This Row],[Revenue ($)]]-BusinessData[[#This Row],[Raw Material
Cost ($)]]-BusinessData[[#This Row],[Labor
Cost ($)]]-BusinessData[[#This Row],[Overhead ($)]]</f>
        <v>160484</v>
      </c>
      <c r="H32" s="11">
        <f>IF(BusinessData[[#This Row],[Revenue ($)]]=0,0,BusinessData[[#This Row],[Gross
Profit ($)]]/BusinessData[[#This Row],[Revenue ($)]])</f>
        <v>0.32828548342555564</v>
      </c>
      <c r="I32" s="12" t="str">
        <f t="shared" si="0"/>
        <v>✓ OK</v>
      </c>
      <c r="J32" s="12" t="str">
        <f t="shared" si="4"/>
        <v>27.23%</v>
      </c>
      <c r="K32" s="13" t="str">
        <f t="shared" si="5"/>
        <v>✓ OK</v>
      </c>
      <c r="M32" t="str">
        <f t="shared" si="1"/>
        <v>Sep 2025</v>
      </c>
      <c r="N32">
        <f t="shared" si="2"/>
        <v>0.32828548342555602</v>
      </c>
      <c r="O32">
        <f t="shared" si="3"/>
        <v>27.23</v>
      </c>
      <c r="P32">
        <v>25</v>
      </c>
      <c r="S32" t="s">
        <v>94</v>
      </c>
    </row>
    <row r="33" spans="1:16" x14ac:dyDescent="0.25">
      <c r="A33" t="s">
        <v>95</v>
      </c>
      <c r="B33" s="10">
        <f>DATEVALUE("1 "&amp;BusinessData[[#This Row],[Month]])</f>
        <v>45931</v>
      </c>
      <c r="C33">
        <v>480407</v>
      </c>
      <c r="D33">
        <v>181535</v>
      </c>
      <c r="E33">
        <v>101708</v>
      </c>
      <c r="F33">
        <v>41944</v>
      </c>
      <c r="G33">
        <f>BusinessData[[#This Row],[Revenue ($)]]-BusinessData[[#This Row],[Raw Material
Cost ($)]]-BusinessData[[#This Row],[Labor
Cost ($)]]-BusinessData[[#This Row],[Overhead ($)]]</f>
        <v>155220</v>
      </c>
      <c r="H33" s="11">
        <f>IF(BusinessData[[#This Row],[Revenue ($)]]=0,0,BusinessData[[#This Row],[Gross
Profit ($)]]/BusinessData[[#This Row],[Revenue ($)]])</f>
        <v>0.32310103724550227</v>
      </c>
      <c r="I33" s="12" t="str">
        <f t="shared" si="0"/>
        <v>✓ OK</v>
      </c>
      <c r="J33" s="12" t="str">
        <f t="shared" si="4"/>
        <v>26.64%</v>
      </c>
      <c r="K33" s="13" t="str">
        <f t="shared" si="5"/>
        <v>✓ OK</v>
      </c>
      <c r="M33" t="str">
        <f t="shared" si="1"/>
        <v>Oct 2025</v>
      </c>
      <c r="N33">
        <f t="shared" si="2"/>
        <v>0.32310103724550199</v>
      </c>
      <c r="O33">
        <f t="shared" si="3"/>
        <v>26.64</v>
      </c>
      <c r="P33">
        <v>25</v>
      </c>
    </row>
    <row r="34" spans="1:16" x14ac:dyDescent="0.25">
      <c r="A34" t="s">
        <v>96</v>
      </c>
      <c r="B34" s="10">
        <f>DATEVALUE("1 "&amp;BusinessData[[#This Row],[Month]])</f>
        <v>45962</v>
      </c>
      <c r="C34">
        <v>497161</v>
      </c>
      <c r="D34">
        <v>184160</v>
      </c>
      <c r="E34">
        <v>112019</v>
      </c>
      <c r="F34">
        <v>40514</v>
      </c>
      <c r="G34">
        <f>BusinessData[[#This Row],[Revenue ($)]]-BusinessData[[#This Row],[Raw Material
Cost ($)]]-BusinessData[[#This Row],[Labor
Cost ($)]]-BusinessData[[#This Row],[Overhead ($)]]</f>
        <v>160468</v>
      </c>
      <c r="H34" s="11">
        <f>IF(BusinessData[[#This Row],[Revenue ($)]]=0,0,BusinessData[[#This Row],[Gross
Profit ($)]]/BusinessData[[#This Row],[Revenue ($)]])</f>
        <v>0.32276868056826663</v>
      </c>
      <c r="I34" s="12" t="str">
        <f t="shared" si="0"/>
        <v>✓ OK</v>
      </c>
      <c r="J34" s="12" t="str">
        <f t="shared" si="4"/>
        <v>26.72%</v>
      </c>
      <c r="K34" s="13" t="str">
        <f t="shared" si="5"/>
        <v>✓ OK</v>
      </c>
      <c r="M34" t="str">
        <f t="shared" si="1"/>
        <v>Nov 2025</v>
      </c>
      <c r="N34">
        <f t="shared" si="2"/>
        <v>0.32276868056826702</v>
      </c>
      <c r="O34">
        <f t="shared" si="3"/>
        <v>26.72</v>
      </c>
      <c r="P34">
        <v>25</v>
      </c>
    </row>
    <row r="35" spans="1:16" x14ac:dyDescent="0.25">
      <c r="A35" t="s">
        <v>97</v>
      </c>
      <c r="B35" s="10">
        <f>DATEVALUE("1 "&amp;BusinessData[[#This Row],[Month]])</f>
        <v>45992</v>
      </c>
      <c r="C35">
        <v>558288</v>
      </c>
      <c r="D35">
        <v>202096</v>
      </c>
      <c r="E35">
        <v>120200</v>
      </c>
      <c r="F35">
        <v>43490</v>
      </c>
      <c r="G35">
        <f>BusinessData[[#This Row],[Revenue ($)]]-BusinessData[[#This Row],[Raw Material
Cost ($)]]-BusinessData[[#This Row],[Labor
Cost ($)]]-BusinessData[[#This Row],[Overhead ($)]]</f>
        <v>192502</v>
      </c>
      <c r="H35" s="11">
        <f>IF(BusinessData[[#This Row],[Revenue ($)]]=0,0,BusinessData[[#This Row],[Gross
Profit ($)]]/BusinessData[[#This Row],[Revenue ($)]])</f>
        <v>0.3448076978190468</v>
      </c>
      <c r="I35" s="12" t="str">
        <f t="shared" si="0"/>
        <v>✓ OK</v>
      </c>
      <c r="J35" s="12" t="str">
        <f t="shared" si="4"/>
        <v>29.05%</v>
      </c>
      <c r="K35" s="13" t="str">
        <f t="shared" si="5"/>
        <v>✓ OK</v>
      </c>
      <c r="M35" t="str">
        <f t="shared" si="1"/>
        <v>Dec 2025</v>
      </c>
      <c r="N35">
        <f t="shared" si="2"/>
        <v>0.34480769781904702</v>
      </c>
      <c r="O35">
        <f t="shared" si="3"/>
        <v>29.05</v>
      </c>
      <c r="P35">
        <v>25</v>
      </c>
    </row>
    <row r="36" spans="1:16" x14ac:dyDescent="0.25">
      <c r="A36" t="s">
        <v>98</v>
      </c>
      <c r="B36" s="10">
        <f>DATEVALUE("1 "&amp;BusinessData[[#This Row],[Month]])</f>
        <v>46023</v>
      </c>
      <c r="C36">
        <v>455997</v>
      </c>
      <c r="D36">
        <v>158902</v>
      </c>
      <c r="E36">
        <v>100678</v>
      </c>
      <c r="F36">
        <v>42920</v>
      </c>
      <c r="G36">
        <f>BusinessData[[#This Row],[Revenue ($)]]-BusinessData[[#This Row],[Raw Material
Cost ($)]]-BusinessData[[#This Row],[Labor
Cost ($)]]-BusinessData[[#This Row],[Overhead ($)]]</f>
        <v>153497</v>
      </c>
      <c r="H36" s="11">
        <f>IF(BusinessData[[#This Row],[Revenue ($)]]=0,0,BusinessData[[#This Row],[Gross
Profit ($)]]/BusinessData[[#This Row],[Revenue ($)]])</f>
        <v>0.33661844266519297</v>
      </c>
      <c r="I36" s="12" t="str">
        <f t="shared" si="0"/>
        <v>✓ OK</v>
      </c>
      <c r="J36" s="12" t="str">
        <f t="shared" si="4"/>
        <v>28.43%</v>
      </c>
      <c r="K36" s="13" t="str">
        <f t="shared" si="5"/>
        <v>✓ OK</v>
      </c>
      <c r="M36" t="str">
        <f t="shared" si="1"/>
        <v>Jan 2026</v>
      </c>
      <c r="N36">
        <f t="shared" si="2"/>
        <v>0.33661844266519297</v>
      </c>
      <c r="O36">
        <f t="shared" si="3"/>
        <v>28.43</v>
      </c>
      <c r="P36">
        <v>25</v>
      </c>
    </row>
    <row r="37" spans="1:16" x14ac:dyDescent="0.25">
      <c r="A37" t="s">
        <v>99</v>
      </c>
      <c r="B37" s="10">
        <f>DATEVALUE("1 "&amp;BusinessData[[#This Row],[Month]])</f>
        <v>46054</v>
      </c>
      <c r="C37">
        <v>443005</v>
      </c>
      <c r="D37">
        <v>156145</v>
      </c>
      <c r="E37">
        <v>101848</v>
      </c>
      <c r="F37">
        <v>42600</v>
      </c>
      <c r="G37">
        <f>BusinessData[[#This Row],[Revenue ($)]]-BusinessData[[#This Row],[Raw Material
Cost ($)]]-BusinessData[[#This Row],[Labor
Cost ($)]]-BusinessData[[#This Row],[Overhead ($)]]</f>
        <v>142412</v>
      </c>
      <c r="H37" s="11">
        <f>IF(BusinessData[[#This Row],[Revenue ($)]]=0,0,BusinessData[[#This Row],[Gross
Profit ($)]]/BusinessData[[#This Row],[Revenue ($)]])</f>
        <v>0.32146815498696402</v>
      </c>
      <c r="I37" s="12" t="str">
        <f t="shared" si="0"/>
        <v>✓ OK</v>
      </c>
      <c r="J37" s="12" t="str">
        <f t="shared" si="4"/>
        <v>26.86%</v>
      </c>
      <c r="K37" s="13" t="str">
        <f t="shared" si="5"/>
        <v>✓ OK</v>
      </c>
      <c r="M37" t="str">
        <f t="shared" si="1"/>
        <v>Feb 2026</v>
      </c>
      <c r="N37">
        <f t="shared" si="2"/>
        <v>0.32146815498696402</v>
      </c>
      <c r="O37">
        <f t="shared" si="3"/>
        <v>26.86</v>
      </c>
      <c r="P37">
        <v>25</v>
      </c>
    </row>
    <row r="38" spans="1:16" x14ac:dyDescent="0.25">
      <c r="A38" t="s">
        <v>100</v>
      </c>
      <c r="B38" s="10">
        <f>DATEVALUE("1 "&amp;BusinessData[[#This Row],[Month]])</f>
        <v>46082</v>
      </c>
      <c r="C38">
        <v>487416</v>
      </c>
      <c r="D38">
        <v>175812</v>
      </c>
      <c r="E38">
        <v>103537</v>
      </c>
      <c r="F38">
        <v>40899</v>
      </c>
      <c r="G38">
        <f>BusinessData[[#This Row],[Revenue ($)]]-BusinessData[[#This Row],[Raw Material
Cost ($)]]-BusinessData[[#This Row],[Labor
Cost ($)]]-BusinessData[[#This Row],[Overhead ($)]]</f>
        <v>167168</v>
      </c>
      <c r="H38" s="11">
        <f>IF(BusinessData[[#This Row],[Revenue ($)]]=0,0,BusinessData[[#This Row],[Gross
Profit ($)]]/BusinessData[[#This Row],[Revenue ($)]])</f>
        <v>0.34296781394127396</v>
      </c>
      <c r="I38" s="12" t="str">
        <f t="shared" si="0"/>
        <v>✓ OK</v>
      </c>
      <c r="J38" s="12" t="str">
        <f t="shared" si="4"/>
        <v>28.89%</v>
      </c>
      <c r="K38" s="13" t="str">
        <f t="shared" si="5"/>
        <v>✓ OK</v>
      </c>
      <c r="M38" t="str">
        <f t="shared" si="1"/>
        <v>Mar 2026</v>
      </c>
      <c r="N38">
        <f t="shared" si="2"/>
        <v>0.34296781394127401</v>
      </c>
      <c r="O38">
        <f t="shared" si="3"/>
        <v>28.89</v>
      </c>
      <c r="P38">
        <v>25</v>
      </c>
    </row>
    <row r="39" spans="1:16" x14ac:dyDescent="0.25">
      <c r="A39" t="s">
        <v>101</v>
      </c>
      <c r="B39" s="10">
        <f>DATEVALUE("1 "&amp;BusinessData[[#This Row],[Month]])</f>
        <v>46113</v>
      </c>
      <c r="C39">
        <v>512059</v>
      </c>
      <c r="D39">
        <v>186150</v>
      </c>
      <c r="E39">
        <v>109889</v>
      </c>
      <c r="F39">
        <v>40881</v>
      </c>
      <c r="G39">
        <f>BusinessData[[#This Row],[Revenue ($)]]-BusinessData[[#This Row],[Raw Material
Cost ($)]]-BusinessData[[#This Row],[Labor
Cost ($)]]-BusinessData[[#This Row],[Overhead ($)]]</f>
        <v>175139</v>
      </c>
      <c r="H39" s="11">
        <f>IF(BusinessData[[#This Row],[Revenue ($)]]=0,0,BusinessData[[#This Row],[Gross
Profit ($)]]/BusinessData[[#This Row],[Revenue ($)]])</f>
        <v>0.34202894588318922</v>
      </c>
      <c r="I39" s="12" t="str">
        <f t="shared" si="0"/>
        <v>✓ OK</v>
      </c>
      <c r="J39" s="12" t="str">
        <f t="shared" si="4"/>
        <v>28.75%</v>
      </c>
      <c r="K39" s="13" t="str">
        <f t="shared" si="5"/>
        <v>✓ OK</v>
      </c>
      <c r="M39" t="str">
        <f t="shared" si="1"/>
        <v>Apr 2026</v>
      </c>
      <c r="N39">
        <f t="shared" si="2"/>
        <v>0.342028945883189</v>
      </c>
      <c r="O39">
        <f t="shared" si="3"/>
        <v>28.75</v>
      </c>
      <c r="P39">
        <v>25</v>
      </c>
    </row>
    <row r="40" spans="1:16" x14ac:dyDescent="0.25">
      <c r="A40" t="s">
        <v>102</v>
      </c>
      <c r="B40" s="10">
        <f>DATEVALUE("1 "&amp;BusinessData[[#This Row],[Month]])</f>
        <v>46143</v>
      </c>
      <c r="C40">
        <v>529431</v>
      </c>
      <c r="D40">
        <v>193372</v>
      </c>
      <c r="E40">
        <v>113605</v>
      </c>
      <c r="F40">
        <v>43622</v>
      </c>
      <c r="G40">
        <f>BusinessData[[#This Row],[Revenue ($)]]-BusinessData[[#This Row],[Raw Material
Cost ($)]]-BusinessData[[#This Row],[Labor
Cost ($)]]-BusinessData[[#This Row],[Overhead ($)]]</f>
        <v>178832</v>
      </c>
      <c r="H40" s="11">
        <f>IF(BusinessData[[#This Row],[Revenue ($)]]=0,0,BusinessData[[#This Row],[Gross
Profit ($)]]/BusinessData[[#This Row],[Revenue ($)]])</f>
        <v>0.33778150504976096</v>
      </c>
      <c r="I40" s="12" t="str">
        <f t="shared" si="0"/>
        <v>✓ OK</v>
      </c>
      <c r="J40" s="12" t="str">
        <f t="shared" si="4"/>
        <v>28.3%</v>
      </c>
      <c r="K40" s="13" t="str">
        <f t="shared" si="5"/>
        <v>✓ OK</v>
      </c>
      <c r="M40" t="str">
        <f t="shared" si="1"/>
        <v>May 2026</v>
      </c>
      <c r="N40">
        <f t="shared" si="2"/>
        <v>0.33778150504976101</v>
      </c>
      <c r="O40">
        <f t="shared" si="3"/>
        <v>28.3</v>
      </c>
      <c r="P40">
        <v>25</v>
      </c>
    </row>
    <row r="41" spans="1:16" x14ac:dyDescent="0.25">
      <c r="A41" t="s">
        <v>103</v>
      </c>
      <c r="B41" s="10">
        <f>DATEVALUE("1 "&amp;BusinessData[[#This Row],[Month]])</f>
        <v>46174</v>
      </c>
      <c r="C41">
        <v>564140</v>
      </c>
      <c r="D41">
        <v>193407</v>
      </c>
      <c r="E41">
        <v>121155</v>
      </c>
      <c r="F41">
        <v>42676</v>
      </c>
      <c r="G41">
        <f>BusinessData[[#This Row],[Revenue ($)]]-BusinessData[[#This Row],[Raw Material
Cost ($)]]-BusinessData[[#This Row],[Labor
Cost ($)]]-BusinessData[[#This Row],[Overhead ($)]]</f>
        <v>206902</v>
      </c>
      <c r="H41" s="11">
        <f>IF(BusinessData[[#This Row],[Revenue ($)]]=0,0,BusinessData[[#This Row],[Gross
Profit ($)]]/BusinessData[[#This Row],[Revenue ($)]])</f>
        <v>0.36675647888821922</v>
      </c>
      <c r="I41" s="12" t="str">
        <f t="shared" si="0"/>
        <v>✓ OK</v>
      </c>
      <c r="J41" s="12" t="str">
        <f t="shared" si="4"/>
        <v>31.53%</v>
      </c>
      <c r="K41" s="13" t="str">
        <f t="shared" si="5"/>
        <v>✓ OK</v>
      </c>
      <c r="M41" t="str">
        <f t="shared" si="1"/>
        <v>Jun 2026</v>
      </c>
      <c r="N41">
        <f t="shared" si="2"/>
        <v>0.366756478888219</v>
      </c>
      <c r="O41">
        <f t="shared" si="3"/>
        <v>31.53</v>
      </c>
      <c r="P41">
        <v>25</v>
      </c>
    </row>
    <row r="42" spans="1:16" x14ac:dyDescent="0.25">
      <c r="A42" t="s">
        <v>104</v>
      </c>
      <c r="B42" s="10">
        <f>DATEVALUE("1 "&amp;BusinessData[[#This Row],[Month]])</f>
        <v>46204</v>
      </c>
      <c r="C42">
        <v>576358</v>
      </c>
      <c r="D42">
        <v>199012</v>
      </c>
      <c r="E42">
        <v>131819</v>
      </c>
      <c r="F42">
        <v>42284</v>
      </c>
      <c r="G42">
        <f>BusinessData[[#This Row],[Revenue ($)]]-BusinessData[[#This Row],[Raw Material
Cost ($)]]-BusinessData[[#This Row],[Labor
Cost ($)]]-BusinessData[[#This Row],[Overhead ($)]]</f>
        <v>203243</v>
      </c>
      <c r="H42" s="11">
        <f>IF(BusinessData[[#This Row],[Revenue ($)]]=0,0,BusinessData[[#This Row],[Gross
Profit ($)]]/BusinessData[[#This Row],[Revenue ($)]])</f>
        <v>0.35263325918960092</v>
      </c>
      <c r="I42" s="12" t="str">
        <f t="shared" si="0"/>
        <v>✓ OK</v>
      </c>
      <c r="J42" s="12" t="str">
        <f t="shared" si="4"/>
        <v>30.08%</v>
      </c>
      <c r="K42" s="13" t="str">
        <f t="shared" si="5"/>
        <v>✓ OK</v>
      </c>
      <c r="M42" t="str">
        <f t="shared" si="1"/>
        <v>Jul 2026</v>
      </c>
      <c r="N42">
        <f t="shared" si="2"/>
        <v>0.35263325918960098</v>
      </c>
      <c r="O42">
        <f t="shared" si="3"/>
        <v>30.08</v>
      </c>
      <c r="P42">
        <v>25</v>
      </c>
    </row>
    <row r="43" spans="1:16" x14ac:dyDescent="0.25">
      <c r="A43" t="s">
        <v>105</v>
      </c>
      <c r="B43" s="10">
        <f>DATEVALUE("1 "&amp;BusinessData[[#This Row],[Month]])</f>
        <v>46235</v>
      </c>
      <c r="C43">
        <v>576775</v>
      </c>
      <c r="D43">
        <v>214205</v>
      </c>
      <c r="E43">
        <v>130438</v>
      </c>
      <c r="F43">
        <v>40762</v>
      </c>
      <c r="G43">
        <f>BusinessData[[#This Row],[Revenue ($)]]-BusinessData[[#This Row],[Raw Material
Cost ($)]]-BusinessData[[#This Row],[Labor
Cost ($)]]-BusinessData[[#This Row],[Overhead ($)]]</f>
        <v>191370</v>
      </c>
      <c r="H43" s="11">
        <f>IF(BusinessData[[#This Row],[Revenue ($)]]=0,0,BusinessData[[#This Row],[Gross
Profit ($)]]/BusinessData[[#This Row],[Revenue ($)]])</f>
        <v>0.33179316024446276</v>
      </c>
      <c r="I43" s="12" t="str">
        <f t="shared" si="0"/>
        <v>✓ OK</v>
      </c>
      <c r="J43" s="12" t="str">
        <f t="shared" si="4"/>
        <v>27.61%</v>
      </c>
      <c r="K43" s="13" t="str">
        <f t="shared" si="5"/>
        <v>✓ OK</v>
      </c>
      <c r="M43" t="str">
        <f t="shared" si="1"/>
        <v>Aug 2026</v>
      </c>
      <c r="N43">
        <f t="shared" si="2"/>
        <v>0.33179316024446298</v>
      </c>
      <c r="O43">
        <f t="shared" si="3"/>
        <v>27.61</v>
      </c>
      <c r="P43">
        <v>25</v>
      </c>
    </row>
    <row r="44" spans="1:16" x14ac:dyDescent="0.25">
      <c r="A44" t="s">
        <v>106</v>
      </c>
      <c r="B44" s="10">
        <f>DATEVALUE("1 "&amp;BusinessData[[#This Row],[Month]])</f>
        <v>46266</v>
      </c>
      <c r="C44">
        <v>550647</v>
      </c>
      <c r="D44">
        <v>196714</v>
      </c>
      <c r="E44">
        <v>120301</v>
      </c>
      <c r="F44">
        <v>41868</v>
      </c>
      <c r="G44">
        <f>BusinessData[[#This Row],[Revenue ($)]]-BusinessData[[#This Row],[Raw Material
Cost ($)]]-BusinessData[[#This Row],[Labor
Cost ($)]]-BusinessData[[#This Row],[Overhead ($)]]</f>
        <v>191764</v>
      </c>
      <c r="H44" s="11">
        <f>IF(BusinessData[[#This Row],[Revenue ($)]]=0,0,BusinessData[[#This Row],[Gross
Profit ($)]]/BusinessData[[#This Row],[Revenue ($)]])</f>
        <v>0.34825214701977852</v>
      </c>
      <c r="I44" s="12" t="str">
        <f t="shared" si="0"/>
        <v>✓ OK</v>
      </c>
      <c r="J44" s="12" t="str">
        <f t="shared" si="4"/>
        <v>29.47%</v>
      </c>
      <c r="K44" s="13" t="str">
        <f t="shared" si="5"/>
        <v>✓ OK</v>
      </c>
      <c r="M44" t="str">
        <f t="shared" si="1"/>
        <v>Sep 2026</v>
      </c>
      <c r="N44">
        <f t="shared" si="2"/>
        <v>0.34825214701977902</v>
      </c>
      <c r="O44">
        <f t="shared" si="3"/>
        <v>29.47</v>
      </c>
      <c r="P44">
        <v>25</v>
      </c>
    </row>
    <row r="45" spans="1:16" x14ac:dyDescent="0.25">
      <c r="A45" t="s">
        <v>107</v>
      </c>
      <c r="B45" s="10">
        <f>DATEVALUE("1 "&amp;BusinessData[[#This Row],[Month]])</f>
        <v>46296</v>
      </c>
      <c r="C45">
        <v>551025</v>
      </c>
      <c r="D45">
        <v>202190</v>
      </c>
      <c r="E45">
        <v>126561</v>
      </c>
      <c r="F45">
        <v>40394</v>
      </c>
      <c r="G45">
        <f>BusinessData[[#This Row],[Revenue ($)]]-BusinessData[[#This Row],[Raw Material
Cost ($)]]-BusinessData[[#This Row],[Labor
Cost ($)]]-BusinessData[[#This Row],[Overhead ($)]]</f>
        <v>181880</v>
      </c>
      <c r="H45" s="11">
        <f>IF(BusinessData[[#This Row],[Revenue ($)]]=0,0,BusinessData[[#This Row],[Gross
Profit ($)]]/BusinessData[[#This Row],[Revenue ($)]])</f>
        <v>0.33007576788711945</v>
      </c>
      <c r="I45" s="12" t="str">
        <f t="shared" si="0"/>
        <v>✓ OK</v>
      </c>
      <c r="J45" s="12" t="str">
        <f t="shared" si="4"/>
        <v>27.5%</v>
      </c>
      <c r="K45" s="13" t="str">
        <f t="shared" si="5"/>
        <v>✓ OK</v>
      </c>
      <c r="M45" t="str">
        <f t="shared" si="1"/>
        <v>Oct 2026</v>
      </c>
      <c r="N45">
        <f t="shared" si="2"/>
        <v>0.33007576788711901</v>
      </c>
      <c r="O45">
        <f t="shared" si="3"/>
        <v>27.5</v>
      </c>
      <c r="P45">
        <v>25</v>
      </c>
    </row>
    <row r="46" spans="1:16" x14ac:dyDescent="0.25">
      <c r="A46" t="s">
        <v>108</v>
      </c>
      <c r="B46" s="10">
        <f>DATEVALUE("1 "&amp;BusinessData[[#This Row],[Month]])</f>
        <v>46327</v>
      </c>
      <c r="C46">
        <v>580067</v>
      </c>
      <c r="D46">
        <v>205096</v>
      </c>
      <c r="E46">
        <v>131811</v>
      </c>
      <c r="F46">
        <v>40995</v>
      </c>
      <c r="G46">
        <f>BusinessData[[#This Row],[Revenue ($)]]-BusinessData[[#This Row],[Raw Material
Cost ($)]]-BusinessData[[#This Row],[Labor
Cost ($)]]-BusinessData[[#This Row],[Overhead ($)]]</f>
        <v>202165</v>
      </c>
      <c r="H46" s="11">
        <f>IF(BusinessData[[#This Row],[Revenue ($)]]=0,0,BusinessData[[#This Row],[Gross
Profit ($)]]/BusinessData[[#This Row],[Revenue ($)]])</f>
        <v>0.34852008474883073</v>
      </c>
      <c r="I46" s="12" t="str">
        <f t="shared" si="0"/>
        <v>✓ OK</v>
      </c>
      <c r="J46" s="12" t="str">
        <f t="shared" si="4"/>
        <v>29.55%</v>
      </c>
      <c r="K46" s="13" t="str">
        <f t="shared" si="5"/>
        <v>✓ OK</v>
      </c>
      <c r="M46" t="str">
        <f t="shared" si="1"/>
        <v>Nov 2026</v>
      </c>
      <c r="N46">
        <f t="shared" si="2"/>
        <v>0.348520084748831</v>
      </c>
      <c r="O46">
        <f t="shared" si="3"/>
        <v>29.55</v>
      </c>
      <c r="P46">
        <v>25</v>
      </c>
    </row>
    <row r="47" spans="1:16" x14ac:dyDescent="0.25">
      <c r="A47" t="s">
        <v>109</v>
      </c>
      <c r="B47" s="10">
        <f>DATEVALUE("1 "&amp;BusinessData[[#This Row],[Month]])</f>
        <v>46357</v>
      </c>
      <c r="C47">
        <v>639705</v>
      </c>
      <c r="D47">
        <v>228979</v>
      </c>
      <c r="E47">
        <v>139736</v>
      </c>
      <c r="F47">
        <v>41114</v>
      </c>
      <c r="G47">
        <f>BusinessData[[#This Row],[Revenue ($)]]-BusinessData[[#This Row],[Raw Material
Cost ($)]]-BusinessData[[#This Row],[Labor
Cost ($)]]-BusinessData[[#This Row],[Overhead ($)]]</f>
        <v>229876</v>
      </c>
      <c r="H47" s="11">
        <f>IF(BusinessData[[#This Row],[Revenue ($)]]=0,0,BusinessData[[#This Row],[Gross
Profit ($)]]/BusinessData[[#This Row],[Revenue ($)]])</f>
        <v>0.35934688645547558</v>
      </c>
      <c r="I47" s="12" t="str">
        <f t="shared" si="0"/>
        <v>✓ OK</v>
      </c>
      <c r="J47" s="12" t="str">
        <f t="shared" si="4"/>
        <v>30.57%</v>
      </c>
      <c r="K47" s="13" t="str">
        <f t="shared" si="5"/>
        <v>✓ OK</v>
      </c>
      <c r="M47" t="str">
        <f t="shared" si="1"/>
        <v>Dec 2026</v>
      </c>
      <c r="N47">
        <f t="shared" si="2"/>
        <v>0.35934688645547602</v>
      </c>
      <c r="O47">
        <f t="shared" si="3"/>
        <v>30.57</v>
      </c>
      <c r="P47">
        <v>25</v>
      </c>
    </row>
    <row r="48" spans="1:16" x14ac:dyDescent="0.25">
      <c r="A48" t="s">
        <v>110</v>
      </c>
      <c r="B48" s="10">
        <f>DATEVALUE("1 "&amp;BusinessData[[#This Row],[Month]])</f>
        <v>46388</v>
      </c>
      <c r="C48">
        <v>523588</v>
      </c>
      <c r="D48">
        <v>234651.99999999994</v>
      </c>
      <c r="E48">
        <v>114594</v>
      </c>
      <c r="F48">
        <v>43445</v>
      </c>
      <c r="G48">
        <f>BusinessData[[#This Row],[Revenue ($)]]-BusinessData[[#This Row],[Raw Material
Cost ($)]]-BusinessData[[#This Row],[Labor
Cost ($)]]-BusinessData[[#This Row],[Overhead ($)]]</f>
        <v>130897.00000000006</v>
      </c>
      <c r="H48" s="11">
        <f>IF(BusinessData[[#This Row],[Revenue ($)]]=0,0,BusinessData[[#This Row],[Gross
Profit ($)]]/BusinessData[[#This Row],[Revenue ($)]])</f>
        <v>0.25000000000000011</v>
      </c>
      <c r="I48" s="12" t="str">
        <f t="shared" si="0"/>
        <v>⚠️ BELOW 30%</v>
      </c>
      <c r="J48" s="12" t="str">
        <f t="shared" si="4"/>
        <v>18.28%</v>
      </c>
      <c r="K48" s="13" t="str">
        <f t="shared" si="5"/>
        <v>⚠️ AT RISK</v>
      </c>
      <c r="M48" t="str">
        <f t="shared" si="1"/>
        <v>Jan 2027</v>
      </c>
      <c r="N48">
        <f t="shared" si="2"/>
        <v>0.25</v>
      </c>
      <c r="O48">
        <f t="shared" si="3"/>
        <v>18.28</v>
      </c>
      <c r="P48">
        <v>25</v>
      </c>
    </row>
    <row r="49" spans="1:16" x14ac:dyDescent="0.25">
      <c r="A49" t="s">
        <v>111</v>
      </c>
      <c r="B49" s="10">
        <f>DATEVALUE("1 "&amp;BusinessData[[#This Row],[Month]])</f>
        <v>46419</v>
      </c>
      <c r="C49">
        <v>517504</v>
      </c>
      <c r="D49">
        <v>176999</v>
      </c>
      <c r="E49">
        <v>119018</v>
      </c>
      <c r="F49">
        <v>43344</v>
      </c>
      <c r="G49">
        <f>BusinessData[[#This Row],[Revenue ($)]]-BusinessData[[#This Row],[Raw Material
Cost ($)]]-BusinessData[[#This Row],[Labor
Cost ($)]]-BusinessData[[#This Row],[Overhead ($)]]</f>
        <v>178143</v>
      </c>
      <c r="H49" s="11">
        <f>IF(BusinessData[[#This Row],[Revenue ($)]]=0,0,BusinessData[[#This Row],[Gross
Profit ($)]]/BusinessData[[#This Row],[Revenue ($)]])</f>
        <v>0.34423502040563936</v>
      </c>
      <c r="I49" s="12" t="str">
        <f t="shared" si="0"/>
        <v>✓ OK</v>
      </c>
      <c r="J49" s="12" t="str">
        <f t="shared" si="4"/>
        <v>29.29%</v>
      </c>
      <c r="K49" s="13" t="str">
        <f t="shared" si="5"/>
        <v>✓ OK</v>
      </c>
      <c r="M49" t="str">
        <f t="shared" si="1"/>
        <v>Feb 2027</v>
      </c>
      <c r="N49">
        <f t="shared" si="2"/>
        <v>0.34423502040563903</v>
      </c>
      <c r="O49">
        <f t="shared" si="3"/>
        <v>29.29</v>
      </c>
      <c r="P49">
        <v>25</v>
      </c>
    </row>
  </sheetData>
  <conditionalFormatting sqref="B2:B49 K2:K49">
    <cfRule type="containsText" dxfId="5" priority="6" operator="containsText" text="AT RISK">
      <formula>NOT(ISERROR(SEARCH("AT RISK",B2)))</formula>
    </cfRule>
  </conditionalFormatting>
  <conditionalFormatting sqref="H2:H49">
    <cfRule type="cellIs" dxfId="4" priority="1" operator="lessThan">
      <formula>0.15</formula>
    </cfRule>
    <cfRule type="cellIs" dxfId="3" priority="2" operator="lessThan">
      <formula>0.3</formula>
    </cfRule>
    <cfRule type="cellIs" dxfId="2" priority="3" operator="greaterThanOrEqual">
      <formula>0.3</formula>
    </cfRule>
  </conditionalFormatting>
  <conditionalFormatting sqref="J2:J49">
    <cfRule type="expression" dxfId="1" priority="4">
      <formula>VALUE(SUBSTITUTE(J2,"%",""))&lt;25</formula>
    </cfRule>
    <cfRule type="expression" dxfId="0" priority="5">
      <formula>VALUE(SUBSTITUTE(J2,"%",""))&gt;=25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Business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GTM Publishing</dc:creator>
  <cp:lastModifiedBy>GTM Publishing</cp:lastModifiedBy>
  <dcterms:created xsi:type="dcterms:W3CDTF">2026-04-30T13:11:26Z</dcterms:created>
  <dcterms:modified xsi:type="dcterms:W3CDTF">2026-04-30T13:12:10Z</dcterms:modified>
</cp:coreProperties>
</file>