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07772DC-F652-45D0-AF91-740523BFE072}" xr6:coauthVersionLast="47" xr6:coauthVersionMax="47" xr10:uidLastSave="{00000000-0000-0000-0000-000000000000}"/>
  <bookViews>
    <workbookView xWindow="-120" yWindow="-120" windowWidth="29040" windowHeight="15720" firstSheet="1" activeTab="8" xr2:uid="{73749F55-4C8A-402B-866D-18032DA7C8A0}"/>
  </bookViews>
  <sheets>
    <sheet name="Dataset" sheetId="1" r:id="rId1"/>
    <sheet name="Overview" sheetId="13" r:id="rId2"/>
    <sheet name="Basic Formula" sheetId="2" r:id="rId3"/>
    <sheet name="Average, Max" sheetId="3" r:id="rId4"/>
    <sheet name="ND, Demand" sheetId="9" r:id="rId5"/>
    <sheet name="ND, Lead Time" sheetId="10" r:id="rId6"/>
    <sheet name="ND, Independent D, L" sheetId="11" r:id="rId7"/>
    <sheet name="ND, Dependent D, L" sheetId="12" r:id="rId8"/>
    <sheet name="Reorder Point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4" l="1"/>
  <c r="L21" i="14"/>
  <c r="L19" i="14"/>
  <c r="O17" i="14"/>
  <c r="L17" i="14"/>
  <c r="L18" i="14" s="1"/>
  <c r="O16" i="14"/>
  <c r="P15" i="14"/>
  <c r="O15" i="14"/>
  <c r="P14" i="14"/>
  <c r="P13" i="14"/>
  <c r="P12" i="14"/>
  <c r="P11" i="14"/>
  <c r="P10" i="14"/>
  <c r="P9" i="14"/>
  <c r="P8" i="14"/>
  <c r="P7" i="14"/>
  <c r="P6" i="14"/>
  <c r="P5" i="14"/>
  <c r="P17" i="14" s="1"/>
  <c r="L22" i="12"/>
  <c r="L21" i="12"/>
  <c r="O17" i="12"/>
  <c r="L17" i="12"/>
  <c r="L19" i="12" s="1"/>
  <c r="O16" i="12"/>
  <c r="O15" i="12"/>
  <c r="P14" i="12"/>
  <c r="P15" i="12" s="1"/>
  <c r="P13" i="12"/>
  <c r="P12" i="12"/>
  <c r="P11" i="12"/>
  <c r="P10" i="12"/>
  <c r="P9" i="12"/>
  <c r="P8" i="12"/>
  <c r="P7" i="12"/>
  <c r="P6" i="12"/>
  <c r="P5" i="12"/>
  <c r="P17" i="12" s="1"/>
  <c r="L22" i="11"/>
  <c r="L21" i="11"/>
  <c r="O17" i="11"/>
  <c r="L17" i="11"/>
  <c r="L19" i="11" s="1"/>
  <c r="O16" i="11"/>
  <c r="P15" i="11"/>
  <c r="O15" i="11"/>
  <c r="P14" i="11"/>
  <c r="P13" i="11"/>
  <c r="P12" i="11"/>
  <c r="P11" i="11"/>
  <c r="P10" i="11"/>
  <c r="P9" i="11"/>
  <c r="P8" i="11"/>
  <c r="P7" i="11"/>
  <c r="P6" i="11"/>
  <c r="P5" i="11"/>
  <c r="P17" i="11" s="1"/>
  <c r="L22" i="10"/>
  <c r="L21" i="10"/>
  <c r="L17" i="10"/>
  <c r="L19" i="10" s="1"/>
  <c r="O16" i="10"/>
  <c r="O15" i="10"/>
  <c r="P14" i="10"/>
  <c r="P13" i="10"/>
  <c r="P12" i="10"/>
  <c r="P11" i="10"/>
  <c r="P10" i="10"/>
  <c r="P9" i="10"/>
  <c r="P8" i="10"/>
  <c r="P7" i="10"/>
  <c r="P15" i="10" s="1"/>
  <c r="P6" i="10"/>
  <c r="P5" i="10"/>
  <c r="L17" i="9"/>
  <c r="L19" i="9" s="1"/>
  <c r="O16" i="9"/>
  <c r="O15" i="9"/>
  <c r="P14" i="9"/>
  <c r="P13" i="9"/>
  <c r="P12" i="9"/>
  <c r="P11" i="9"/>
  <c r="P10" i="9"/>
  <c r="P9" i="9"/>
  <c r="P8" i="9"/>
  <c r="P7" i="9"/>
  <c r="P6" i="9"/>
  <c r="P5" i="9"/>
  <c r="K17" i="3"/>
  <c r="K18" i="3" s="1"/>
  <c r="N16" i="3"/>
  <c r="N15" i="3"/>
  <c r="C20" i="2"/>
  <c r="F20" i="14"/>
  <c r="C22" i="14"/>
  <c r="C21" i="14"/>
  <c r="C19" i="14"/>
  <c r="F17" i="14"/>
  <c r="C17" i="14"/>
  <c r="C18" i="14" s="1"/>
  <c r="F16" i="14"/>
  <c r="F15" i="14"/>
  <c r="G14" i="14"/>
  <c r="G13" i="14"/>
  <c r="G12" i="14"/>
  <c r="G11" i="14"/>
  <c r="G15" i="14" s="1"/>
  <c r="F19" i="14" s="1"/>
  <c r="G10" i="14"/>
  <c r="G9" i="14"/>
  <c r="G8" i="14"/>
  <c r="G7" i="14"/>
  <c r="G6" i="14"/>
  <c r="G5" i="14"/>
  <c r="G17" i="14" s="1"/>
  <c r="F19" i="10"/>
  <c r="G17" i="10"/>
  <c r="F17" i="10"/>
  <c r="F18" i="9"/>
  <c r="G15" i="9"/>
  <c r="G16" i="9"/>
  <c r="G5" i="9"/>
  <c r="G6" i="9"/>
  <c r="G7" i="9"/>
  <c r="G8" i="9"/>
  <c r="G9" i="9"/>
  <c r="G10" i="9"/>
  <c r="G11" i="9"/>
  <c r="G12" i="9"/>
  <c r="G13" i="9"/>
  <c r="G14" i="9"/>
  <c r="C21" i="9"/>
  <c r="C22" i="9"/>
  <c r="F18" i="3"/>
  <c r="C21" i="3"/>
  <c r="C20" i="3"/>
  <c r="C18" i="2"/>
  <c r="F15" i="2"/>
  <c r="C19" i="3"/>
  <c r="F16" i="2"/>
  <c r="C17" i="2"/>
  <c r="C22" i="13"/>
  <c r="C21" i="13"/>
  <c r="C19" i="13"/>
  <c r="C17" i="13"/>
  <c r="C18" i="13" s="1"/>
  <c r="F16" i="13"/>
  <c r="F15" i="13"/>
  <c r="G14" i="13"/>
  <c r="G13" i="13"/>
  <c r="G12" i="13"/>
  <c r="G11" i="13"/>
  <c r="G10" i="13"/>
  <c r="G9" i="13"/>
  <c r="G8" i="13"/>
  <c r="G7" i="13"/>
  <c r="G6" i="13"/>
  <c r="G5" i="13"/>
  <c r="G16" i="13" s="1"/>
  <c r="C22" i="12"/>
  <c r="C21" i="12"/>
  <c r="F17" i="12"/>
  <c r="C17" i="12"/>
  <c r="C19" i="12" s="1"/>
  <c r="F16" i="12"/>
  <c r="F15" i="12"/>
  <c r="G14" i="12"/>
  <c r="G13" i="12"/>
  <c r="G12" i="12"/>
  <c r="G11" i="12"/>
  <c r="G15" i="12" s="1"/>
  <c r="G10" i="12"/>
  <c r="G9" i="12"/>
  <c r="G8" i="12"/>
  <c r="G7" i="12"/>
  <c r="G6" i="12"/>
  <c r="G5" i="12"/>
  <c r="C22" i="11"/>
  <c r="C21" i="11"/>
  <c r="F17" i="11"/>
  <c r="C17" i="11"/>
  <c r="C19" i="11" s="1"/>
  <c r="F16" i="11"/>
  <c r="F15" i="11"/>
  <c r="G14" i="11"/>
  <c r="G13" i="11"/>
  <c r="G12" i="11"/>
  <c r="G11" i="11"/>
  <c r="G10" i="11"/>
  <c r="G9" i="11"/>
  <c r="G8" i="11"/>
  <c r="G7" i="11"/>
  <c r="G6" i="11"/>
  <c r="G5" i="11"/>
  <c r="C22" i="10"/>
  <c r="C21" i="10"/>
  <c r="C17" i="10"/>
  <c r="C19" i="10" s="1"/>
  <c r="F16" i="10"/>
  <c r="F15" i="10"/>
  <c r="G14" i="10"/>
  <c r="G13" i="10"/>
  <c r="G12" i="10"/>
  <c r="G11" i="10"/>
  <c r="G10" i="10"/>
  <c r="G9" i="10"/>
  <c r="G8" i="10"/>
  <c r="G7" i="10"/>
  <c r="G6" i="10"/>
  <c r="G5" i="10"/>
  <c r="C17" i="9"/>
  <c r="C18" i="9" s="1"/>
  <c r="F16" i="9"/>
  <c r="F15" i="9"/>
  <c r="F16" i="3"/>
  <c r="F15" i="3"/>
  <c r="C17" i="3"/>
  <c r="C18" i="3" s="1"/>
  <c r="D18" i="2"/>
  <c r="G15" i="2"/>
  <c r="G16" i="2"/>
  <c r="O19" i="14" l="1"/>
  <c r="P16" i="14"/>
  <c r="L18" i="12"/>
  <c r="P16" i="12"/>
  <c r="P16" i="11"/>
  <c r="L18" i="11"/>
  <c r="P16" i="10"/>
  <c r="L18" i="10"/>
  <c r="L18" i="9"/>
  <c r="G17" i="11"/>
  <c r="G16" i="14"/>
  <c r="C18" i="12"/>
  <c r="G17" i="12"/>
  <c r="F19" i="12" s="1"/>
  <c r="G15" i="11"/>
  <c r="F19" i="11" s="1"/>
  <c r="G15" i="13"/>
  <c r="F18" i="13" s="1"/>
  <c r="G16" i="12"/>
  <c r="C18" i="11"/>
  <c r="G16" i="11"/>
  <c r="G15" i="10"/>
  <c r="G16" i="10"/>
  <c r="C18" i="10"/>
  <c r="C19" i="9"/>
</calcChain>
</file>

<file path=xl/sharedStrings.xml><?xml version="1.0" encoding="utf-8"?>
<sst xmlns="http://schemas.openxmlformats.org/spreadsheetml/2006/main" count="425" uniqueCount="42">
  <si>
    <t>Month</t>
  </si>
  <si>
    <t>Delivery</t>
  </si>
  <si>
    <t>May</t>
  </si>
  <si>
    <t>Lead Time (Days)</t>
  </si>
  <si>
    <t>In Hand Stock (Days)</t>
  </si>
  <si>
    <t>Safety Stock (Pcs)</t>
  </si>
  <si>
    <t>Total</t>
  </si>
  <si>
    <t>Sales Quantity (Pcs)</t>
  </si>
  <si>
    <t>Average Sales/Month</t>
  </si>
  <si>
    <t>Average Sales/Day</t>
  </si>
  <si>
    <t>Maximum Sales/Month</t>
  </si>
  <si>
    <t>Maximum Sales/Day</t>
  </si>
  <si>
    <t>Average Lead Time</t>
  </si>
  <si>
    <t>Maximum Lead Time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</si>
  <si>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</si>
  <si>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</si>
  <si>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</si>
  <si>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</si>
  <si>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</si>
  <si>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</si>
  <si>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</si>
  <si>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</si>
  <si>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</si>
  <si>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</si>
  <si>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</si>
  <si>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</si>
  <si>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Targeted Service Rate</t>
  </si>
  <si>
    <t>Coefficient Service (Z)</t>
  </si>
  <si>
    <t>Demand Standard Deviation</t>
  </si>
  <si>
    <t>Lead Time (Month)</t>
  </si>
  <si>
    <t>Lead Time Standard Deviation</t>
  </si>
  <si>
    <t>Calculating Safety Stock</t>
  </si>
  <si>
    <t>Overview of Calculating Safety Stock</t>
  </si>
  <si>
    <t>Using Basic Formula</t>
  </si>
  <si>
    <t>Utilizing Average-Max Method</t>
  </si>
  <si>
    <t>Normal Distribution with Uncertainty of the Demand</t>
  </si>
  <si>
    <t>Normal Distribution with Uncertainty of the Lead Time</t>
  </si>
  <si>
    <t>Normal Distribution with Uncertainty of the Dependent Demand and the Lead Time</t>
  </si>
  <si>
    <t>Normal Distribution with Uncertainty of the Independent Demand and the Lead Time (King’s Method)</t>
  </si>
  <si>
    <t>Reorder Point (Pcs)</t>
  </si>
  <si>
    <t>Calculating Reorder Point from Safety Stock in Excel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</si>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</sst>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i/>
      <sz val="12"/>
      <color theme="4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3" borderId="0" xfId="0" applyFont="1" applyFill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3" borderId="0" xfId="0" applyNumberFormat="1" applyFill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9" fontId="4" fillId="0" borderId="2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BDC5-EC41-439D-BD10-39868ADF1186}">
  <dimension ref="B2:F17"/>
  <sheetViews>
    <sheetView showGridLines="0" workbookViewId="0">
      <selection activeCell="L17" sqref="L17"/>
    </sheetView>
  </sheetViews>
  <sheetFormatPr defaultRowHeight="20.100000000000001" customHeight="1" x14ac:dyDescent="0.25"/>
  <cols>
    <col min="1" max="1" width="3.42578125" style="1" customWidth="1"/>
    <col min="2" max="2" width="20" style="1" customWidth="1"/>
    <col min="3" max="3" width="24.28515625" style="1" customWidth="1"/>
    <col min="4" max="4" width="3.28515625" style="1" customWidth="1"/>
    <col min="5" max="5" width="22" style="1" customWidth="1"/>
    <col min="6" max="6" width="11.140625" style="1" customWidth="1"/>
    <col min="7" max="16384" width="9.140625" style="1"/>
  </cols>
  <sheetData>
    <row r="2" spans="2:6" ht="20.100000000000001" customHeight="1" thickBot="1" x14ac:dyDescent="0.3">
      <c r="B2" s="15" t="s">
        <v>31</v>
      </c>
      <c r="C2" s="15"/>
      <c r="D2" s="15"/>
      <c r="E2" s="15"/>
      <c r="F2" s="15"/>
    </row>
    <row r="3" spans="2:6" ht="20.100000000000001" customHeight="1" thickTop="1" x14ac:dyDescent="0.25">
      <c r="B3"/>
      <c r="C3"/>
    </row>
    <row r="4" spans="2:6" ht="31.5" x14ac:dyDescent="0.25">
      <c r="B4" s="7" t="s">
        <v>0</v>
      </c>
      <c r="C4" s="7" t="s">
        <v>7</v>
      </c>
      <c r="E4" s="7" t="s">
        <v>1</v>
      </c>
      <c r="F4" s="8" t="s">
        <v>3</v>
      </c>
    </row>
    <row r="5" spans="2:6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</row>
    <row r="6" spans="2:6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</row>
    <row r="7" spans="2:6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</row>
    <row r="8" spans="2:6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</row>
    <row r="9" spans="2:6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</row>
    <row r="10" spans="2:6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</row>
    <row r="11" spans="2:6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</row>
    <row r="12" spans="2:6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</row>
    <row r="13" spans="2:6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</row>
    <row r="14" spans="2:6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</row>
    <row r="15" spans="2:6" ht="20.100000000000001" customHeight="1" x14ac:dyDescent="0.25">
      <c r="B15" s="2" t="s">
        <v>23</v>
      </c>
      <c r="C15" s="2">
        <v>2000</v>
      </c>
    </row>
    <row r="16" spans="2:6" ht="20.100000000000001" customHeight="1" x14ac:dyDescent="0.25">
      <c r="B16" s="2" t="s">
        <v>24</v>
      </c>
      <c r="C16" s="2">
        <v>3700</v>
      </c>
    </row>
    <row r="17" ht="75.75" customHeight="1" x14ac:dyDescent="0.25"/>
  </sheetData>
  <mergeCells count="1">
    <mergeCell ref="B2:F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C094-F1DD-440A-A4E0-A04DEA4E330A}">
  <dimension ref="B2:H27"/>
  <sheetViews>
    <sheetView showGridLines="0" zoomScaleNormal="100" workbookViewId="0">
      <selection activeCell="F18" sqref="F18"/>
    </sheetView>
  </sheetViews>
  <sheetFormatPr defaultRowHeight="20.100000000000001" customHeight="1" x14ac:dyDescent="0.25"/>
  <cols>
    <col min="1" max="1" width="3.42578125" style="1" customWidth="1"/>
    <col min="2" max="2" width="29.28515625" style="1" bestFit="1" customWidth="1"/>
    <col min="3" max="3" width="15.85546875" style="1" customWidth="1"/>
    <col min="4" max="4" width="3.85546875" style="1" customWidth="1"/>
    <col min="5" max="5" width="21.5703125" style="1" bestFit="1" customWidth="1"/>
    <col min="6" max="6" width="11.85546875" style="1" customWidth="1"/>
    <col min="7" max="7" width="11.5703125" style="1" customWidth="1"/>
    <col min="8" max="8" width="25.7109375" style="1" customWidth="1"/>
    <col min="9" max="16384" width="9.140625" style="1"/>
  </cols>
  <sheetData>
    <row r="2" spans="2:7" ht="20.100000000000001" customHeight="1" thickBot="1" x14ac:dyDescent="0.3">
      <c r="B2" s="15" t="s">
        <v>32</v>
      </c>
      <c r="C2" s="15"/>
      <c r="D2" s="15"/>
      <c r="E2" s="15"/>
      <c r="F2" s="15"/>
      <c r="G2" s="15"/>
    </row>
    <row r="3" spans="2:7" ht="20.100000000000001" customHeight="1" thickTop="1" x14ac:dyDescent="0.25">
      <c r="B3"/>
      <c r="C3"/>
    </row>
    <row r="4" spans="2:7" ht="36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G4" s="8" t="s">
        <v>29</v>
      </c>
    </row>
    <row r="5" spans="2:7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G5" s="4">
        <f>F5/30.5</f>
        <v>0.98360655737704916</v>
      </c>
    </row>
    <row r="6" spans="2:7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G6" s="4">
        <f t="shared" ref="G6:G14" si="0">F6/30.5</f>
        <v>0.68852459016393441</v>
      </c>
    </row>
    <row r="7" spans="2:7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G7" s="4">
        <f t="shared" si="0"/>
        <v>0.75409836065573765</v>
      </c>
    </row>
    <row r="8" spans="2:7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G8" s="4">
        <f t="shared" si="0"/>
        <v>0.65573770491803274</v>
      </c>
    </row>
    <row r="9" spans="2:7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G9" s="4">
        <f t="shared" si="0"/>
        <v>0.91803278688524592</v>
      </c>
    </row>
    <row r="10" spans="2:7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G10" s="4">
        <f t="shared" si="0"/>
        <v>0.91803278688524592</v>
      </c>
    </row>
    <row r="11" spans="2:7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G11" s="4">
        <f t="shared" si="0"/>
        <v>0.91803278688524592</v>
      </c>
    </row>
    <row r="12" spans="2:7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G12" s="4">
        <f t="shared" si="0"/>
        <v>0.91803278688524592</v>
      </c>
    </row>
    <row r="13" spans="2:7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G13" s="4">
        <f t="shared" si="0"/>
        <v>0.85245901639344257</v>
      </c>
    </row>
    <row r="14" spans="2:7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G14" s="4">
        <f t="shared" si="0"/>
        <v>0.91803278688524592</v>
      </c>
    </row>
    <row r="15" spans="2:7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6">
        <f>AVERAGE(G5:G14)</f>
        <v>0.85245901639344268</v>
      </c>
    </row>
    <row r="16" spans="2:7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6">
        <f>MAX(G5:G14)</f>
        <v>0.98360655737704916</v>
      </c>
    </row>
    <row r="17" spans="2:8" ht="20.100000000000001" customHeight="1" x14ac:dyDescent="0.25">
      <c r="B17" s="13" t="s">
        <v>6</v>
      </c>
      <c r="C17" s="10">
        <f>SUM(C5:C16)</f>
        <v>40500</v>
      </c>
      <c r="E17" s="9"/>
    </row>
    <row r="18" spans="2:8" ht="20.100000000000001" customHeight="1" x14ac:dyDescent="0.25">
      <c r="B18" s="13" t="s">
        <v>9</v>
      </c>
      <c r="C18" s="11">
        <f>C17/365</f>
        <v>110.95890410958904</v>
      </c>
      <c r="E18" s="13" t="s">
        <v>5</v>
      </c>
      <c r="F18" s="11">
        <f>C21*C22*SQRT(G15)</f>
        <v>1207.019665169312</v>
      </c>
    </row>
    <row r="19" spans="2:8" ht="20.100000000000001" customHeight="1" x14ac:dyDescent="0.25">
      <c r="B19" s="13" t="s">
        <v>8</v>
      </c>
      <c r="C19" s="10">
        <f>C17/12</f>
        <v>3375</v>
      </c>
    </row>
    <row r="20" spans="2:8" ht="20.100000000000001" customHeight="1" x14ac:dyDescent="0.25">
      <c r="B20" s="13" t="s">
        <v>26</v>
      </c>
      <c r="C20" s="12">
        <v>0.92</v>
      </c>
    </row>
    <row r="21" spans="2:8" ht="19.5" customHeight="1" x14ac:dyDescent="0.25">
      <c r="B21" s="13" t="s">
        <v>27</v>
      </c>
      <c r="C21" s="6">
        <f>NORMSINV(C20)</f>
        <v>1.4050715603096329</v>
      </c>
    </row>
    <row r="22" spans="2:8" ht="19.5" customHeight="1" x14ac:dyDescent="0.25">
      <c r="B22" s="13" t="s">
        <v>28</v>
      </c>
      <c r="C22" s="6">
        <f>STDEV(C5:C16)</f>
        <v>930.42023740985894</v>
      </c>
    </row>
    <row r="23" spans="2:8" ht="85.5" customHeight="1" x14ac:dyDescent="0.25"/>
    <row r="27" spans="2:8" ht="20.100000000000001" customHeight="1" x14ac:dyDescent="0.25">
      <c r="H27" s="1" t="s">
        <v>25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67F7-6176-45C5-9A94-8E2519439F42}">
  <dimension ref="B2:N22"/>
  <sheetViews>
    <sheetView showGridLines="0" workbookViewId="0">
      <selection activeCell="C21" sqref="C21"/>
    </sheetView>
  </sheetViews>
  <sheetFormatPr defaultRowHeight="20.100000000000001" customHeight="1" x14ac:dyDescent="0.25"/>
  <cols>
    <col min="1" max="1" width="3.42578125" style="1" customWidth="1"/>
    <col min="2" max="2" width="21.5703125" style="1" customWidth="1"/>
    <col min="3" max="3" width="15.5703125" style="1" customWidth="1"/>
    <col min="4" max="4" width="2.85546875" style="1" customWidth="1"/>
    <col min="5" max="5" width="22" style="1" customWidth="1"/>
    <col min="6" max="6" width="11.140625" style="1" customWidth="1"/>
    <col min="7" max="7" width="26.140625" style="1" customWidth="1"/>
    <col min="8" max="9" width="9.140625" style="1"/>
    <col min="10" max="10" width="21.5703125" style="1" customWidth="1"/>
    <col min="11" max="11" width="15.5703125" style="1" customWidth="1"/>
    <col min="12" max="12" width="2.85546875" style="1" customWidth="1"/>
    <col min="13" max="13" width="22" style="1" customWidth="1"/>
    <col min="14" max="14" width="11.140625" style="1" customWidth="1"/>
    <col min="15" max="16384" width="9.140625" style="1"/>
  </cols>
  <sheetData>
    <row r="2" spans="2:14" ht="20.100000000000001" customHeight="1" thickBot="1" x14ac:dyDescent="0.3">
      <c r="B2" s="15" t="s">
        <v>33</v>
      </c>
      <c r="C2" s="15"/>
      <c r="D2" s="15"/>
      <c r="E2" s="15"/>
      <c r="F2" s="15"/>
      <c r="J2" s="15" t="s">
        <v>41</v>
      </c>
      <c r="K2" s="15"/>
      <c r="L2" s="15"/>
      <c r="M2" s="15"/>
      <c r="N2" s="15"/>
    </row>
    <row r="3" spans="2:14" ht="20.100000000000001" customHeight="1" thickTop="1" x14ac:dyDescent="0.25">
      <c r="B3"/>
      <c r="C3"/>
      <c r="J3"/>
      <c r="K3"/>
    </row>
    <row r="4" spans="2:14" ht="33.75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J4" s="7" t="s">
        <v>0</v>
      </c>
      <c r="K4" s="8" t="s">
        <v>7</v>
      </c>
      <c r="M4" s="7" t="s">
        <v>1</v>
      </c>
      <c r="N4" s="8" t="s">
        <v>3</v>
      </c>
    </row>
    <row r="5" spans="2:14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J5" s="2" t="s">
        <v>14</v>
      </c>
      <c r="K5" s="2">
        <v>4300</v>
      </c>
      <c r="M5" s="2">
        <v>1</v>
      </c>
      <c r="N5" s="2">
        <v>30</v>
      </c>
    </row>
    <row r="6" spans="2:14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J6" s="2" t="s">
        <v>15</v>
      </c>
      <c r="K6" s="2">
        <v>4200</v>
      </c>
      <c r="M6" s="2">
        <v>2</v>
      </c>
      <c r="N6" s="2">
        <v>21</v>
      </c>
    </row>
    <row r="7" spans="2:14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J7" s="2" t="s">
        <v>16</v>
      </c>
      <c r="K7" s="2">
        <v>3300</v>
      </c>
      <c r="M7" s="2">
        <v>3</v>
      </c>
      <c r="N7" s="2">
        <v>23</v>
      </c>
    </row>
    <row r="8" spans="2:14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J8" s="2" t="s">
        <v>17</v>
      </c>
      <c r="K8" s="2">
        <v>2000</v>
      </c>
      <c r="M8" s="2">
        <v>4</v>
      </c>
      <c r="N8" s="2">
        <v>20</v>
      </c>
    </row>
    <row r="9" spans="2:14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J9" s="2" t="s">
        <v>2</v>
      </c>
      <c r="K9" s="2">
        <v>3200</v>
      </c>
      <c r="M9" s="2">
        <v>5</v>
      </c>
      <c r="N9" s="2">
        <v>28</v>
      </c>
    </row>
    <row r="10" spans="2:14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J10" s="2" t="s">
        <v>18</v>
      </c>
      <c r="K10" s="2">
        <v>3200</v>
      </c>
      <c r="M10" s="2">
        <v>6</v>
      </c>
      <c r="N10" s="2">
        <v>28</v>
      </c>
    </row>
    <row r="11" spans="2:14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J11" s="2" t="s">
        <v>19</v>
      </c>
      <c r="K11" s="2">
        <v>2200</v>
      </c>
      <c r="M11" s="2">
        <v>7</v>
      </c>
      <c r="N11" s="2">
        <v>28</v>
      </c>
    </row>
    <row r="12" spans="2:14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J12" s="2" t="s">
        <v>20</v>
      </c>
      <c r="K12" s="2">
        <v>3900</v>
      </c>
      <c r="M12" s="2">
        <v>8</v>
      </c>
      <c r="N12" s="2">
        <v>28</v>
      </c>
    </row>
    <row r="13" spans="2:14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J13" s="2" t="s">
        <v>21</v>
      </c>
      <c r="K13" s="2">
        <v>3600</v>
      </c>
      <c r="M13" s="2">
        <v>9</v>
      </c>
      <c r="N13" s="2">
        <v>26</v>
      </c>
    </row>
    <row r="14" spans="2:14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J14" s="2" t="s">
        <v>22</v>
      </c>
      <c r="K14" s="2">
        <v>4900</v>
      </c>
      <c r="M14" s="2">
        <v>10</v>
      </c>
      <c r="N14" s="2">
        <v>28</v>
      </c>
    </row>
    <row r="15" spans="2:14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14" t="str">
        <f ca="1">_xlfn.FORMULATEXT(F15)</f>
        <v>=AVERAGE(F5:F14)</v>
      </c>
      <c r="J15" s="2" t="s">
        <v>23</v>
      </c>
      <c r="K15" s="2">
        <v>2000</v>
      </c>
      <c r="M15" s="13" t="s">
        <v>12</v>
      </c>
      <c r="N15" s="10"/>
    </row>
    <row r="16" spans="2:14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14" t="str">
        <f ca="1">_xlfn.FORMULATEXT(F16)</f>
        <v>=MAX(F5:F14)</v>
      </c>
      <c r="J16" s="2" t="s">
        <v>24</v>
      </c>
      <c r="K16" s="2">
        <v>3700</v>
      </c>
      <c r="M16" s="13" t="s">
        <v>13</v>
      </c>
      <c r="N16" s="10"/>
    </row>
    <row r="17" spans="2:14" ht="20.100000000000001" customHeight="1" x14ac:dyDescent="0.25">
      <c r="B17" s="13" t="s">
        <v>6</v>
      </c>
      <c r="C17" s="10">
        <f>SUM(C5:C16)</f>
        <v>40500</v>
      </c>
      <c r="E17" s="13" t="s">
        <v>4</v>
      </c>
      <c r="F17" s="10">
        <v>3</v>
      </c>
      <c r="J17" s="13" t="s">
        <v>6</v>
      </c>
      <c r="K17" s="10"/>
      <c r="M17" s="13" t="s">
        <v>4</v>
      </c>
      <c r="N17" s="10"/>
    </row>
    <row r="18" spans="2:14" ht="19.5" customHeight="1" x14ac:dyDescent="0.25">
      <c r="B18" s="13" t="s">
        <v>9</v>
      </c>
      <c r="C18" s="11">
        <f>C17/365</f>
        <v>110.95890410958904</v>
      </c>
      <c r="D18" s="14" t="str">
        <f ca="1">_xlfn.FORMULATEXT(C18)</f>
        <v>=C17/365</v>
      </c>
      <c r="E18" s="3"/>
      <c r="J18" s="13" t="s">
        <v>9</v>
      </c>
      <c r="K18" s="11"/>
      <c r="L18" s="14"/>
      <c r="M18" s="3"/>
    </row>
    <row r="19" spans="2:14" ht="20.100000000000001" customHeight="1" x14ac:dyDescent="0.25">
      <c r="B19" s="3"/>
      <c r="C19" s="5"/>
      <c r="E19" s="3"/>
      <c r="J19" s="3"/>
      <c r="K19" s="5"/>
      <c r="M19" s="3"/>
    </row>
    <row r="20" spans="2:14" ht="20.100000000000001" customHeight="1" x14ac:dyDescent="0.25">
      <c r="B20" s="13" t="s">
        <v>5</v>
      </c>
      <c r="C20" s="11">
        <f>C18*F17</f>
        <v>332.8767123287671</v>
      </c>
      <c r="J20" s="13" t="s">
        <v>5</v>
      </c>
      <c r="K20" s="11"/>
    </row>
    <row r="21" spans="2:14" ht="19.5" customHeight="1" x14ac:dyDescent="0.25"/>
    <row r="22" spans="2:14" ht="94.5" customHeight="1" x14ac:dyDescent="0.25"/>
  </sheetData>
  <mergeCells count="2">
    <mergeCell ref="B2:F2"/>
    <mergeCell ref="J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3D15-C8D4-480D-8873-F4F48C5C9896}">
  <dimension ref="B2:N22"/>
  <sheetViews>
    <sheetView showGridLines="0" workbookViewId="0">
      <selection activeCell="N18" sqref="N18"/>
    </sheetView>
  </sheetViews>
  <sheetFormatPr defaultRowHeight="20.100000000000001" customHeight="1" x14ac:dyDescent="0.25"/>
  <cols>
    <col min="1" max="1" width="3.42578125" style="1" customWidth="1"/>
    <col min="2" max="2" width="24.28515625" style="1" bestFit="1" customWidth="1"/>
    <col min="3" max="3" width="16.42578125" style="1" customWidth="1"/>
    <col min="4" max="4" width="3.85546875" style="1" customWidth="1"/>
    <col min="5" max="5" width="21.5703125" style="1" bestFit="1" customWidth="1"/>
    <col min="6" max="6" width="12" style="1" customWidth="1"/>
    <col min="7" max="7" width="24" style="1" customWidth="1"/>
    <col min="8" max="9" width="9.140625" style="1"/>
    <col min="10" max="10" width="24.28515625" style="1" bestFit="1" customWidth="1"/>
    <col min="11" max="11" width="16.42578125" style="1" customWidth="1"/>
    <col min="12" max="12" width="3.85546875" style="1" customWidth="1"/>
    <col min="13" max="13" width="21.5703125" style="1" bestFit="1" customWidth="1"/>
    <col min="14" max="14" width="12" style="1" customWidth="1"/>
    <col min="15" max="16384" width="9.140625" style="1"/>
  </cols>
  <sheetData>
    <row r="2" spans="2:14" ht="20.100000000000001" customHeight="1" thickBot="1" x14ac:dyDescent="0.3">
      <c r="B2" s="15" t="s">
        <v>34</v>
      </c>
      <c r="C2" s="15"/>
      <c r="D2" s="15"/>
      <c r="E2" s="15"/>
      <c r="F2" s="15"/>
      <c r="J2" s="15" t="s">
        <v>41</v>
      </c>
      <c r="K2" s="15"/>
      <c r="L2" s="15"/>
      <c r="M2" s="15"/>
      <c r="N2" s="15"/>
    </row>
    <row r="3" spans="2:14" ht="20.100000000000001" customHeight="1" thickTop="1" x14ac:dyDescent="0.25">
      <c r="B3"/>
      <c r="C3"/>
      <c r="J3"/>
      <c r="K3"/>
    </row>
    <row r="4" spans="2:14" ht="33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J4" s="7" t="s">
        <v>0</v>
      </c>
      <c r="K4" s="8" t="s">
        <v>7</v>
      </c>
      <c r="M4" s="7" t="s">
        <v>1</v>
      </c>
      <c r="N4" s="8" t="s">
        <v>3</v>
      </c>
    </row>
    <row r="5" spans="2:14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J5" s="2" t="s">
        <v>14</v>
      </c>
      <c r="K5" s="2">
        <v>4300</v>
      </c>
      <c r="M5" s="2">
        <v>1</v>
      </c>
      <c r="N5" s="2">
        <v>30</v>
      </c>
    </row>
    <row r="6" spans="2:14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J6" s="2" t="s">
        <v>15</v>
      </c>
      <c r="K6" s="2">
        <v>4200</v>
      </c>
      <c r="M6" s="2">
        <v>2</v>
      </c>
      <c r="N6" s="2">
        <v>21</v>
      </c>
    </row>
    <row r="7" spans="2:14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J7" s="2" t="s">
        <v>16</v>
      </c>
      <c r="K7" s="2">
        <v>3300</v>
      </c>
      <c r="M7" s="2">
        <v>3</v>
      </c>
      <c r="N7" s="2">
        <v>23</v>
      </c>
    </row>
    <row r="8" spans="2:14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J8" s="2" t="s">
        <v>17</v>
      </c>
      <c r="K8" s="2">
        <v>2000</v>
      </c>
      <c r="M8" s="2">
        <v>4</v>
      </c>
      <c r="N8" s="2">
        <v>20</v>
      </c>
    </row>
    <row r="9" spans="2:14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J9" s="2" t="s">
        <v>2</v>
      </c>
      <c r="K9" s="2">
        <v>3200</v>
      </c>
      <c r="M9" s="2">
        <v>5</v>
      </c>
      <c r="N9" s="2">
        <v>28</v>
      </c>
    </row>
    <row r="10" spans="2:14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J10" s="2" t="s">
        <v>18</v>
      </c>
      <c r="K10" s="2">
        <v>3200</v>
      </c>
      <c r="M10" s="2">
        <v>6</v>
      </c>
      <c r="N10" s="2">
        <v>28</v>
      </c>
    </row>
    <row r="11" spans="2:14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J11" s="2" t="s">
        <v>19</v>
      </c>
      <c r="K11" s="2">
        <v>2200</v>
      </c>
      <c r="M11" s="2">
        <v>7</v>
      </c>
      <c r="N11" s="2">
        <v>28</v>
      </c>
    </row>
    <row r="12" spans="2:14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J12" s="2" t="s">
        <v>20</v>
      </c>
      <c r="K12" s="2">
        <v>3900</v>
      </c>
      <c r="M12" s="2">
        <v>8</v>
      </c>
      <c r="N12" s="2">
        <v>28</v>
      </c>
    </row>
    <row r="13" spans="2:14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J13" s="2" t="s">
        <v>21</v>
      </c>
      <c r="K13" s="2">
        <v>3600</v>
      </c>
      <c r="M13" s="2">
        <v>9</v>
      </c>
      <c r="N13" s="2">
        <v>26</v>
      </c>
    </row>
    <row r="14" spans="2:14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J14" s="2" t="s">
        <v>22</v>
      </c>
      <c r="K14" s="2">
        <v>4900</v>
      </c>
      <c r="M14" s="2">
        <v>10</v>
      </c>
      <c r="N14" s="2">
        <v>28</v>
      </c>
    </row>
    <row r="15" spans="2:14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J15" s="2" t="s">
        <v>23</v>
      </c>
      <c r="K15" s="2">
        <v>2000</v>
      </c>
      <c r="M15" s="13" t="s">
        <v>12</v>
      </c>
      <c r="N15" s="10">
        <f>AVERAGE(N5:N14)</f>
        <v>26</v>
      </c>
    </row>
    <row r="16" spans="2:14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J16" s="2" t="s">
        <v>24</v>
      </c>
      <c r="K16" s="2">
        <v>3700</v>
      </c>
      <c r="M16" s="13" t="s">
        <v>13</v>
      </c>
      <c r="N16" s="10">
        <f>MAX(N5:N14)</f>
        <v>30</v>
      </c>
    </row>
    <row r="17" spans="2:14" ht="20.100000000000001" customHeight="1" x14ac:dyDescent="0.25">
      <c r="B17" s="13" t="s">
        <v>6</v>
      </c>
      <c r="C17" s="10">
        <f>SUM(C5:C16)</f>
        <v>40500</v>
      </c>
      <c r="J17" s="13" t="s">
        <v>6</v>
      </c>
      <c r="K17" s="10">
        <f>SUM(K5:K16)</f>
        <v>40500</v>
      </c>
    </row>
    <row r="18" spans="2:14" ht="20.100000000000001" customHeight="1" x14ac:dyDescent="0.25">
      <c r="B18" s="13" t="s">
        <v>9</v>
      </c>
      <c r="C18" s="11">
        <f>C17/365</f>
        <v>110.95890410958904</v>
      </c>
      <c r="E18" s="13" t="s">
        <v>5</v>
      </c>
      <c r="F18" s="11">
        <f>(F16*C21)-(F15*C18)</f>
        <v>1934.7406242982261</v>
      </c>
      <c r="J18" s="13" t="s">
        <v>9</v>
      </c>
      <c r="K18" s="11">
        <f>K17/365</f>
        <v>110.95890410958904</v>
      </c>
      <c r="M18" s="13" t="s">
        <v>5</v>
      </c>
      <c r="N18" s="11"/>
    </row>
    <row r="19" spans="2:14" ht="20.100000000000001" customHeight="1" x14ac:dyDescent="0.25">
      <c r="B19" s="13" t="s">
        <v>8</v>
      </c>
      <c r="C19" s="10">
        <f>C17/12</f>
        <v>3375</v>
      </c>
      <c r="D19" s="14"/>
      <c r="J19" s="13" t="s">
        <v>8</v>
      </c>
      <c r="K19" s="10"/>
      <c r="L19" s="14"/>
    </row>
    <row r="20" spans="2:14" ht="19.5" customHeight="1" x14ac:dyDescent="0.25">
      <c r="B20" s="13" t="s">
        <v>10</v>
      </c>
      <c r="C20" s="10">
        <f>MAX(C5:C16)</f>
        <v>4900</v>
      </c>
      <c r="D20" s="14"/>
      <c r="J20" s="13" t="s">
        <v>10</v>
      </c>
      <c r="K20" s="10"/>
      <c r="L20" s="14"/>
    </row>
    <row r="21" spans="2:14" ht="19.5" customHeight="1" x14ac:dyDescent="0.25">
      <c r="B21" s="13" t="s">
        <v>11</v>
      </c>
      <c r="C21" s="6">
        <f>C20/30.5</f>
        <v>160.65573770491804</v>
      </c>
      <c r="D21" s="14"/>
      <c r="J21" s="13" t="s">
        <v>11</v>
      </c>
      <c r="K21" s="6"/>
      <c r="L21" s="14"/>
    </row>
    <row r="22" spans="2:14" ht="75.75" customHeight="1" x14ac:dyDescent="0.25"/>
  </sheetData>
  <mergeCells count="2">
    <mergeCell ref="B2:F2"/>
    <mergeCell ref="J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03B0-4C58-489D-BE18-AE7613ECBBA7}">
  <dimension ref="B2:P27"/>
  <sheetViews>
    <sheetView showGridLines="0" zoomScaleNormal="100" workbookViewId="0">
      <selection activeCell="L20" sqref="L20:L22"/>
    </sheetView>
  </sheetViews>
  <sheetFormatPr defaultRowHeight="20.100000000000001" customHeight="1" x14ac:dyDescent="0.25"/>
  <cols>
    <col min="1" max="1" width="3.42578125" style="1" customWidth="1"/>
    <col min="2" max="2" width="29.28515625" style="1" bestFit="1" customWidth="1"/>
    <col min="3" max="3" width="15.85546875" style="1" customWidth="1"/>
    <col min="4" max="4" width="3.85546875" style="1" customWidth="1"/>
    <col min="5" max="5" width="21.5703125" style="1" bestFit="1" customWidth="1"/>
    <col min="6" max="6" width="11.85546875" style="1" customWidth="1"/>
    <col min="7" max="7" width="11.5703125" style="1" customWidth="1"/>
    <col min="8" max="8" width="25.7109375" style="1" customWidth="1"/>
    <col min="9" max="10" width="9.140625" style="1"/>
    <col min="11" max="11" width="29.28515625" style="1" bestFit="1" customWidth="1"/>
    <col min="12" max="12" width="15.85546875" style="1" customWidth="1"/>
    <col min="13" max="13" width="3.85546875" style="1" customWidth="1"/>
    <col min="14" max="14" width="21.5703125" style="1" bestFit="1" customWidth="1"/>
    <col min="15" max="15" width="11.85546875" style="1" customWidth="1"/>
    <col min="16" max="16" width="11.5703125" style="1" customWidth="1"/>
    <col min="17" max="16384" width="9.140625" style="1"/>
  </cols>
  <sheetData>
    <row r="2" spans="2:16" ht="20.100000000000001" customHeight="1" thickBot="1" x14ac:dyDescent="0.3">
      <c r="B2" s="15" t="s">
        <v>35</v>
      </c>
      <c r="C2" s="15"/>
      <c r="D2" s="15"/>
      <c r="E2" s="15"/>
      <c r="F2" s="15"/>
      <c r="G2" s="15"/>
      <c r="K2" s="15" t="s">
        <v>41</v>
      </c>
      <c r="L2" s="15"/>
      <c r="M2" s="15"/>
      <c r="N2" s="15"/>
      <c r="O2" s="15"/>
      <c r="P2" s="15"/>
    </row>
    <row r="3" spans="2:16" ht="20.100000000000001" customHeight="1" thickTop="1" x14ac:dyDescent="0.25">
      <c r="B3"/>
      <c r="C3"/>
      <c r="K3"/>
      <c r="L3"/>
    </row>
    <row r="4" spans="2:16" ht="36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G4" s="8" t="s">
        <v>29</v>
      </c>
      <c r="K4" s="7" t="s">
        <v>0</v>
      </c>
      <c r="L4" s="8" t="s">
        <v>7</v>
      </c>
      <c r="N4" s="7" t="s">
        <v>1</v>
      </c>
      <c r="O4" s="8" t="s">
        <v>3</v>
      </c>
      <c r="P4" s="8" t="s">
        <v>29</v>
      </c>
    </row>
    <row r="5" spans="2:16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G5" s="4">
        <f>F5/30.5</f>
        <v>0.98360655737704916</v>
      </c>
      <c r="K5" s="2" t="s">
        <v>14</v>
      </c>
      <c r="L5" s="2">
        <v>4300</v>
      </c>
      <c r="N5" s="2">
        <v>1</v>
      </c>
      <c r="O5" s="2">
        <v>30</v>
      </c>
      <c r="P5" s="4">
        <f>O5/30.5</f>
        <v>0.98360655737704916</v>
      </c>
    </row>
    <row r="6" spans="2:16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G6" s="4">
        <f t="shared" ref="G6:G14" si="0">F6/30.5</f>
        <v>0.68852459016393441</v>
      </c>
      <c r="K6" s="2" t="s">
        <v>15</v>
      </c>
      <c r="L6" s="2">
        <v>4200</v>
      </c>
      <c r="N6" s="2">
        <v>2</v>
      </c>
      <c r="O6" s="2">
        <v>21</v>
      </c>
      <c r="P6" s="4">
        <f t="shared" ref="P6:P14" si="1">O6/30.5</f>
        <v>0.68852459016393441</v>
      </c>
    </row>
    <row r="7" spans="2:16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G7" s="4">
        <f t="shared" si="0"/>
        <v>0.75409836065573765</v>
      </c>
      <c r="K7" s="2" t="s">
        <v>16</v>
      </c>
      <c r="L7" s="2">
        <v>3300</v>
      </c>
      <c r="N7" s="2">
        <v>3</v>
      </c>
      <c r="O7" s="2">
        <v>23</v>
      </c>
      <c r="P7" s="4">
        <f t="shared" si="1"/>
        <v>0.75409836065573765</v>
      </c>
    </row>
    <row r="8" spans="2:16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G8" s="4">
        <f t="shared" si="0"/>
        <v>0.65573770491803274</v>
      </c>
      <c r="K8" s="2" t="s">
        <v>17</v>
      </c>
      <c r="L8" s="2">
        <v>2000</v>
      </c>
      <c r="N8" s="2">
        <v>4</v>
      </c>
      <c r="O8" s="2">
        <v>20</v>
      </c>
      <c r="P8" s="4">
        <f t="shared" si="1"/>
        <v>0.65573770491803274</v>
      </c>
    </row>
    <row r="9" spans="2:16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G9" s="4">
        <f t="shared" si="0"/>
        <v>0.91803278688524592</v>
      </c>
      <c r="K9" s="2" t="s">
        <v>2</v>
      </c>
      <c r="L9" s="2">
        <v>3200</v>
      </c>
      <c r="N9" s="2">
        <v>5</v>
      </c>
      <c r="O9" s="2">
        <v>28</v>
      </c>
      <c r="P9" s="4">
        <f t="shared" si="1"/>
        <v>0.91803278688524592</v>
      </c>
    </row>
    <row r="10" spans="2:16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G10" s="4">
        <f t="shared" si="0"/>
        <v>0.91803278688524592</v>
      </c>
      <c r="K10" s="2" t="s">
        <v>18</v>
      </c>
      <c r="L10" s="2">
        <v>3200</v>
      </c>
      <c r="N10" s="2">
        <v>6</v>
      </c>
      <c r="O10" s="2">
        <v>28</v>
      </c>
      <c r="P10" s="4">
        <f t="shared" si="1"/>
        <v>0.91803278688524592</v>
      </c>
    </row>
    <row r="11" spans="2:16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G11" s="4">
        <f t="shared" si="0"/>
        <v>0.91803278688524592</v>
      </c>
      <c r="K11" s="2" t="s">
        <v>19</v>
      </c>
      <c r="L11" s="2">
        <v>2200</v>
      </c>
      <c r="N11" s="2">
        <v>7</v>
      </c>
      <c r="O11" s="2">
        <v>28</v>
      </c>
      <c r="P11" s="4">
        <f t="shared" si="1"/>
        <v>0.91803278688524592</v>
      </c>
    </row>
    <row r="12" spans="2:16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G12" s="4">
        <f t="shared" si="0"/>
        <v>0.91803278688524592</v>
      </c>
      <c r="K12" s="2" t="s">
        <v>20</v>
      </c>
      <c r="L12" s="2">
        <v>3900</v>
      </c>
      <c r="N12" s="2">
        <v>8</v>
      </c>
      <c r="O12" s="2">
        <v>28</v>
      </c>
      <c r="P12" s="4">
        <f t="shared" si="1"/>
        <v>0.91803278688524592</v>
      </c>
    </row>
    <row r="13" spans="2:16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G13" s="4">
        <f t="shared" si="0"/>
        <v>0.85245901639344257</v>
      </c>
      <c r="K13" s="2" t="s">
        <v>21</v>
      </c>
      <c r="L13" s="2">
        <v>3600</v>
      </c>
      <c r="N13" s="2">
        <v>9</v>
      </c>
      <c r="O13" s="2">
        <v>26</v>
      </c>
      <c r="P13" s="4">
        <f t="shared" si="1"/>
        <v>0.85245901639344257</v>
      </c>
    </row>
    <row r="14" spans="2:16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G14" s="4">
        <f t="shared" si="0"/>
        <v>0.91803278688524592</v>
      </c>
      <c r="K14" s="2" t="s">
        <v>22</v>
      </c>
      <c r="L14" s="2">
        <v>4900</v>
      </c>
      <c r="N14" s="2">
        <v>10</v>
      </c>
      <c r="O14" s="2">
        <v>28</v>
      </c>
      <c r="P14" s="4">
        <f t="shared" si="1"/>
        <v>0.91803278688524592</v>
      </c>
    </row>
    <row r="15" spans="2:16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6">
        <f>AVERAGE(G5:G14)</f>
        <v>0.85245901639344268</v>
      </c>
      <c r="K15" s="2" t="s">
        <v>23</v>
      </c>
      <c r="L15" s="2">
        <v>2000</v>
      </c>
      <c r="N15" s="13" t="s">
        <v>12</v>
      </c>
      <c r="O15" s="10">
        <f>AVERAGE(O5:O14)</f>
        <v>26</v>
      </c>
      <c r="P15" s="6"/>
    </row>
    <row r="16" spans="2:16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6">
        <f>MAX(G5:G14)</f>
        <v>0.98360655737704916</v>
      </c>
      <c r="K16" s="2" t="s">
        <v>24</v>
      </c>
      <c r="L16" s="2">
        <v>3700</v>
      </c>
      <c r="N16" s="13" t="s">
        <v>13</v>
      </c>
      <c r="O16" s="10">
        <f>MAX(O5:O14)</f>
        <v>30</v>
      </c>
      <c r="P16" s="6"/>
    </row>
    <row r="17" spans="2:15" ht="20.100000000000001" customHeight="1" x14ac:dyDescent="0.25">
      <c r="B17" s="13" t="s">
        <v>6</v>
      </c>
      <c r="C17" s="10">
        <f>SUM(C5:C16)</f>
        <v>40500</v>
      </c>
      <c r="K17" s="13" t="s">
        <v>6</v>
      </c>
      <c r="L17" s="10">
        <f>SUM(L5:L16)</f>
        <v>40500</v>
      </c>
    </row>
    <row r="18" spans="2:15" ht="20.100000000000001" customHeight="1" x14ac:dyDescent="0.25">
      <c r="B18" s="13" t="s">
        <v>9</v>
      </c>
      <c r="C18" s="11">
        <f>C17/365</f>
        <v>110.95890410958904</v>
      </c>
      <c r="E18" s="13" t="s">
        <v>5</v>
      </c>
      <c r="F18" s="11">
        <f>C21*C22*SQRT(G15)</f>
        <v>1207.019665169312</v>
      </c>
      <c r="K18" s="13" t="s">
        <v>9</v>
      </c>
      <c r="L18" s="11">
        <f>L17/365</f>
        <v>110.95890410958904</v>
      </c>
      <c r="N18" s="13" t="s">
        <v>5</v>
      </c>
      <c r="O18" s="11"/>
    </row>
    <row r="19" spans="2:15" ht="20.100000000000001" customHeight="1" x14ac:dyDescent="0.25">
      <c r="B19" s="13" t="s">
        <v>8</v>
      </c>
      <c r="C19" s="10">
        <f>C17/12</f>
        <v>3375</v>
      </c>
      <c r="K19" s="13" t="s">
        <v>8</v>
      </c>
      <c r="L19" s="10">
        <f>L17/12</f>
        <v>3375</v>
      </c>
    </row>
    <row r="20" spans="2:15" ht="20.100000000000001" customHeight="1" x14ac:dyDescent="0.25">
      <c r="B20" s="13" t="s">
        <v>26</v>
      </c>
      <c r="C20" s="12">
        <v>0.92</v>
      </c>
      <c r="K20" s="13" t="s">
        <v>26</v>
      </c>
      <c r="L20" s="12"/>
    </row>
    <row r="21" spans="2:15" ht="19.5" customHeight="1" x14ac:dyDescent="0.25">
      <c r="B21" s="13" t="s">
        <v>27</v>
      </c>
      <c r="C21" s="6">
        <f>NORMSINV(C20)</f>
        <v>1.4050715603096329</v>
      </c>
      <c r="K21" s="13" t="s">
        <v>27</v>
      </c>
      <c r="L21" s="6"/>
    </row>
    <row r="22" spans="2:15" ht="19.5" customHeight="1" x14ac:dyDescent="0.25">
      <c r="B22" s="13" t="s">
        <v>28</v>
      </c>
      <c r="C22" s="6">
        <f>STDEV(C5:C16)</f>
        <v>930.42023740985894</v>
      </c>
      <c r="K22" s="13" t="s">
        <v>28</v>
      </c>
      <c r="L22" s="6"/>
    </row>
    <row r="23" spans="2:15" ht="85.5" customHeight="1" x14ac:dyDescent="0.25"/>
    <row r="27" spans="2:15" ht="20.100000000000001" customHeight="1" x14ac:dyDescent="0.25">
      <c r="H27" s="1" t="s">
        <v>25</v>
      </c>
    </row>
  </sheetData>
  <mergeCells count="2">
    <mergeCell ref="B2:G2"/>
    <mergeCell ref="K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CD50-6063-43AA-95B3-B91DF876FE1B}">
  <dimension ref="B2:P27"/>
  <sheetViews>
    <sheetView showGridLines="0" workbookViewId="0">
      <selection activeCell="P23" sqref="P23"/>
    </sheetView>
  </sheetViews>
  <sheetFormatPr defaultRowHeight="20.100000000000001" customHeight="1" x14ac:dyDescent="0.25"/>
  <cols>
    <col min="1" max="1" width="3.42578125" style="1" customWidth="1"/>
    <col min="2" max="2" width="29.28515625" style="1" bestFit="1" customWidth="1"/>
    <col min="3" max="3" width="15.7109375" style="1" customWidth="1"/>
    <col min="4" max="4" width="3.85546875" style="1" customWidth="1"/>
    <col min="5" max="5" width="31.140625" style="1" bestFit="1" customWidth="1"/>
    <col min="6" max="6" width="12" style="1" customWidth="1"/>
    <col min="7" max="7" width="11.5703125" style="1" customWidth="1"/>
    <col min="8" max="8" width="29.28515625" style="1" customWidth="1"/>
    <col min="9" max="10" width="9.140625" style="1"/>
    <col min="11" max="11" width="29.28515625" style="1" bestFit="1" customWidth="1"/>
    <col min="12" max="12" width="15.7109375" style="1" customWidth="1"/>
    <col min="13" max="13" width="3.85546875" style="1" customWidth="1"/>
    <col min="14" max="14" width="31.140625" style="1" bestFit="1" customWidth="1"/>
    <col min="15" max="15" width="12" style="1" customWidth="1"/>
    <col min="16" max="16" width="11.5703125" style="1" customWidth="1"/>
    <col min="17" max="16384" width="9.140625" style="1"/>
  </cols>
  <sheetData>
    <row r="2" spans="2:16" ht="20.100000000000001" customHeight="1" thickBot="1" x14ac:dyDescent="0.3">
      <c r="B2" s="15" t="s">
        <v>36</v>
      </c>
      <c r="C2" s="15"/>
      <c r="D2" s="15"/>
      <c r="E2" s="15"/>
      <c r="F2" s="15"/>
      <c r="G2" s="15"/>
      <c r="K2" s="15" t="s">
        <v>41</v>
      </c>
      <c r="L2" s="15"/>
      <c r="M2" s="15"/>
      <c r="N2" s="15"/>
      <c r="O2" s="15"/>
      <c r="P2" s="15"/>
    </row>
    <row r="3" spans="2:16" ht="20.100000000000001" customHeight="1" thickTop="1" x14ac:dyDescent="0.25">
      <c r="B3"/>
      <c r="C3"/>
      <c r="K3"/>
      <c r="L3"/>
    </row>
    <row r="4" spans="2:16" ht="35.25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G4" s="8" t="s">
        <v>29</v>
      </c>
      <c r="K4" s="7" t="s">
        <v>0</v>
      </c>
      <c r="L4" s="8" t="s">
        <v>7</v>
      </c>
      <c r="N4" s="7" t="s">
        <v>1</v>
      </c>
      <c r="O4" s="8" t="s">
        <v>3</v>
      </c>
      <c r="P4" s="8" t="s">
        <v>29</v>
      </c>
    </row>
    <row r="5" spans="2:16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G5" s="4">
        <f>F5/30.5</f>
        <v>0.98360655737704916</v>
      </c>
      <c r="K5" s="2" t="s">
        <v>14</v>
      </c>
      <c r="L5" s="2">
        <v>4300</v>
      </c>
      <c r="N5" s="2">
        <v>1</v>
      </c>
      <c r="O5" s="2">
        <v>30</v>
      </c>
      <c r="P5" s="4">
        <f>O5/30.5</f>
        <v>0.98360655737704916</v>
      </c>
    </row>
    <row r="6" spans="2:16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G6" s="4">
        <f t="shared" ref="G6:G14" si="0">F6/30.5</f>
        <v>0.68852459016393441</v>
      </c>
      <c r="K6" s="2" t="s">
        <v>15</v>
      </c>
      <c r="L6" s="2">
        <v>4200</v>
      </c>
      <c r="N6" s="2">
        <v>2</v>
      </c>
      <c r="O6" s="2">
        <v>21</v>
      </c>
      <c r="P6" s="4">
        <f t="shared" ref="P6:P14" si="1">O6/30.5</f>
        <v>0.68852459016393441</v>
      </c>
    </row>
    <row r="7" spans="2:16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G7" s="4">
        <f t="shared" si="0"/>
        <v>0.75409836065573765</v>
      </c>
      <c r="K7" s="2" t="s">
        <v>16</v>
      </c>
      <c r="L7" s="2">
        <v>3300</v>
      </c>
      <c r="N7" s="2">
        <v>3</v>
      </c>
      <c r="O7" s="2">
        <v>23</v>
      </c>
      <c r="P7" s="4">
        <f t="shared" si="1"/>
        <v>0.75409836065573765</v>
      </c>
    </row>
    <row r="8" spans="2:16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G8" s="4">
        <f t="shared" si="0"/>
        <v>0.65573770491803274</v>
      </c>
      <c r="K8" s="2" t="s">
        <v>17</v>
      </c>
      <c r="L8" s="2">
        <v>2000</v>
      </c>
      <c r="N8" s="2">
        <v>4</v>
      </c>
      <c r="O8" s="2">
        <v>20</v>
      </c>
      <c r="P8" s="4">
        <f t="shared" si="1"/>
        <v>0.65573770491803274</v>
      </c>
    </row>
    <row r="9" spans="2:16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G9" s="4">
        <f t="shared" si="0"/>
        <v>0.91803278688524592</v>
      </c>
      <c r="K9" s="2" t="s">
        <v>2</v>
      </c>
      <c r="L9" s="2">
        <v>3200</v>
      </c>
      <c r="N9" s="2">
        <v>5</v>
      </c>
      <c r="O9" s="2">
        <v>28</v>
      </c>
      <c r="P9" s="4">
        <f t="shared" si="1"/>
        <v>0.91803278688524592</v>
      </c>
    </row>
    <row r="10" spans="2:16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G10" s="4">
        <f t="shared" si="0"/>
        <v>0.91803278688524592</v>
      </c>
      <c r="K10" s="2" t="s">
        <v>18</v>
      </c>
      <c r="L10" s="2">
        <v>3200</v>
      </c>
      <c r="N10" s="2">
        <v>6</v>
      </c>
      <c r="O10" s="2">
        <v>28</v>
      </c>
      <c r="P10" s="4">
        <f t="shared" si="1"/>
        <v>0.91803278688524592</v>
      </c>
    </row>
    <row r="11" spans="2:16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G11" s="4">
        <f t="shared" si="0"/>
        <v>0.91803278688524592</v>
      </c>
      <c r="K11" s="2" t="s">
        <v>19</v>
      </c>
      <c r="L11" s="2">
        <v>2200</v>
      </c>
      <c r="N11" s="2">
        <v>7</v>
      </c>
      <c r="O11" s="2">
        <v>28</v>
      </c>
      <c r="P11" s="4">
        <f t="shared" si="1"/>
        <v>0.91803278688524592</v>
      </c>
    </row>
    <row r="12" spans="2:16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G12" s="4">
        <f t="shared" si="0"/>
        <v>0.91803278688524592</v>
      </c>
      <c r="K12" s="2" t="s">
        <v>20</v>
      </c>
      <c r="L12" s="2">
        <v>3900</v>
      </c>
      <c r="N12" s="2">
        <v>8</v>
      </c>
      <c r="O12" s="2">
        <v>28</v>
      </c>
      <c r="P12" s="4">
        <f t="shared" si="1"/>
        <v>0.91803278688524592</v>
      </c>
    </row>
    <row r="13" spans="2:16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G13" s="4">
        <f t="shared" si="0"/>
        <v>0.85245901639344257</v>
      </c>
      <c r="K13" s="2" t="s">
        <v>21</v>
      </c>
      <c r="L13" s="2">
        <v>3600</v>
      </c>
      <c r="N13" s="2">
        <v>9</v>
      </c>
      <c r="O13" s="2">
        <v>26</v>
      </c>
      <c r="P13" s="4">
        <f t="shared" si="1"/>
        <v>0.85245901639344257</v>
      </c>
    </row>
    <row r="14" spans="2:16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G14" s="4">
        <f t="shared" si="0"/>
        <v>0.91803278688524592</v>
      </c>
      <c r="K14" s="2" t="s">
        <v>22</v>
      </c>
      <c r="L14" s="2">
        <v>4900</v>
      </c>
      <c r="N14" s="2">
        <v>10</v>
      </c>
      <c r="O14" s="2">
        <v>28</v>
      </c>
      <c r="P14" s="4">
        <f t="shared" si="1"/>
        <v>0.91803278688524592</v>
      </c>
    </row>
    <row r="15" spans="2:16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6">
        <f>AVERAGE(G5:G14)</f>
        <v>0.85245901639344268</v>
      </c>
      <c r="K15" s="2" t="s">
        <v>23</v>
      </c>
      <c r="L15" s="2">
        <v>2000</v>
      </c>
      <c r="N15" s="13" t="s">
        <v>12</v>
      </c>
      <c r="O15" s="10">
        <f>AVERAGE(O5:O14)</f>
        <v>26</v>
      </c>
      <c r="P15" s="6">
        <f>AVERAGE(P5:P14)</f>
        <v>0.85245901639344268</v>
      </c>
    </row>
    <row r="16" spans="2:16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6">
        <f>MAX(G5:G14)</f>
        <v>0.98360655737704916</v>
      </c>
      <c r="K16" s="2" t="s">
        <v>24</v>
      </c>
      <c r="L16" s="2">
        <v>3700</v>
      </c>
      <c r="N16" s="13" t="s">
        <v>13</v>
      </c>
      <c r="O16" s="10">
        <f>MAX(O5:O14)</f>
        <v>30</v>
      </c>
      <c r="P16" s="6">
        <f>MAX(P5:P14)</f>
        <v>0.98360655737704916</v>
      </c>
    </row>
    <row r="17" spans="2:16" ht="20.100000000000001" customHeight="1" x14ac:dyDescent="0.25">
      <c r="B17" s="13" t="s">
        <v>6</v>
      </c>
      <c r="C17" s="10">
        <f>SUM(C5:C16)</f>
        <v>40500</v>
      </c>
      <c r="E17" s="13" t="s">
        <v>30</v>
      </c>
      <c r="F17" s="6">
        <f>STDEV(F5:F14)</f>
        <v>3.4318767136623336</v>
      </c>
      <c r="G17" s="6">
        <f>STDEV(G5:G14)</f>
        <v>0.1125205479889287</v>
      </c>
      <c r="K17" s="13" t="s">
        <v>6</v>
      </c>
      <c r="L17" s="10">
        <f>SUM(L5:L16)</f>
        <v>40500</v>
      </c>
      <c r="N17" s="13" t="s">
        <v>30</v>
      </c>
      <c r="O17" s="6"/>
      <c r="P17" s="6"/>
    </row>
    <row r="18" spans="2:16" ht="20.100000000000001" customHeight="1" x14ac:dyDescent="0.25">
      <c r="B18" s="13" t="s">
        <v>9</v>
      </c>
      <c r="C18" s="11">
        <f>C17/365</f>
        <v>110.95890410958904</v>
      </c>
      <c r="K18" s="13" t="s">
        <v>9</v>
      </c>
      <c r="L18" s="11">
        <f>L17/365</f>
        <v>110.95890410958904</v>
      </c>
    </row>
    <row r="19" spans="2:16" ht="20.100000000000001" customHeight="1" x14ac:dyDescent="0.25">
      <c r="B19" s="13" t="s">
        <v>8</v>
      </c>
      <c r="C19" s="10">
        <f>C17/12</f>
        <v>3375</v>
      </c>
      <c r="E19" s="13" t="s">
        <v>5</v>
      </c>
      <c r="F19" s="11">
        <f>C21*C19*G17</f>
        <v>533.58554901273408</v>
      </c>
      <c r="K19" s="13" t="s">
        <v>8</v>
      </c>
      <c r="L19" s="10">
        <f>L17/12</f>
        <v>3375</v>
      </c>
      <c r="N19" s="13" t="s">
        <v>5</v>
      </c>
      <c r="O19" s="11"/>
    </row>
    <row r="20" spans="2:16" ht="20.100000000000001" customHeight="1" x14ac:dyDescent="0.25">
      <c r="B20" s="13" t="s">
        <v>26</v>
      </c>
      <c r="C20" s="12">
        <v>0.92</v>
      </c>
      <c r="K20" s="13" t="s">
        <v>26</v>
      </c>
      <c r="L20" s="12">
        <v>0.92</v>
      </c>
    </row>
    <row r="21" spans="2:16" ht="20.100000000000001" customHeight="1" x14ac:dyDescent="0.25">
      <c r="B21" s="13" t="s">
        <v>27</v>
      </c>
      <c r="C21" s="6">
        <f>NORMSINV(C20)</f>
        <v>1.4050715603096329</v>
      </c>
      <c r="K21" s="13" t="s">
        <v>27</v>
      </c>
      <c r="L21" s="6">
        <f>NORMSINV(L20)</f>
        <v>1.4050715603096329</v>
      </c>
    </row>
    <row r="22" spans="2:16" ht="20.100000000000001" customHeight="1" x14ac:dyDescent="0.25">
      <c r="B22" s="13" t="s">
        <v>28</v>
      </c>
      <c r="C22" s="6">
        <f>STDEV(C5:C16)</f>
        <v>930.42023740985894</v>
      </c>
      <c r="K22" s="13" t="s">
        <v>28</v>
      </c>
      <c r="L22" s="6">
        <f>STDEV(L5:L16)</f>
        <v>930.42023740985894</v>
      </c>
    </row>
    <row r="23" spans="2:16" ht="81" customHeight="1" x14ac:dyDescent="0.25"/>
    <row r="27" spans="2:16" ht="20.100000000000001" customHeight="1" x14ac:dyDescent="0.25">
      <c r="H27" s="1" t="s">
        <v>25</v>
      </c>
    </row>
  </sheetData>
  <mergeCells count="2">
    <mergeCell ref="B2:G2"/>
    <mergeCell ref="K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C0A7-2495-4383-9839-5D9E9A6CC0DE}">
  <dimension ref="B2:P27"/>
  <sheetViews>
    <sheetView showGridLines="0" workbookViewId="0">
      <selection activeCell="K2" sqref="K2:P22"/>
    </sheetView>
  </sheetViews>
  <sheetFormatPr defaultRowHeight="20.100000000000001" customHeight="1" x14ac:dyDescent="0.25"/>
  <cols>
    <col min="1" max="1" width="3.42578125" style="1" customWidth="1"/>
    <col min="2" max="2" width="29.28515625" style="1" bestFit="1" customWidth="1"/>
    <col min="3" max="3" width="16.140625" style="1" customWidth="1"/>
    <col min="4" max="4" width="3.85546875" style="1" customWidth="1"/>
    <col min="5" max="5" width="31.140625" style="1" bestFit="1" customWidth="1"/>
    <col min="6" max="6" width="11.5703125" style="1" customWidth="1"/>
    <col min="7" max="7" width="13.28515625" style="1" customWidth="1"/>
    <col min="8" max="8" width="21.42578125" style="1" customWidth="1"/>
    <col min="9" max="10" width="9.140625" style="1"/>
    <col min="11" max="11" width="29.28515625" style="1" bestFit="1" customWidth="1"/>
    <col min="12" max="12" width="16.140625" style="1" customWidth="1"/>
    <col min="13" max="13" width="3.85546875" style="1" customWidth="1"/>
    <col min="14" max="14" width="31.140625" style="1" bestFit="1" customWidth="1"/>
    <col min="15" max="15" width="11.5703125" style="1" customWidth="1"/>
    <col min="16" max="16" width="13.28515625" style="1" customWidth="1"/>
    <col min="17" max="16384" width="9.140625" style="1"/>
  </cols>
  <sheetData>
    <row r="2" spans="2:16" ht="20.100000000000001" customHeight="1" thickBot="1" x14ac:dyDescent="0.3">
      <c r="B2" s="15" t="s">
        <v>38</v>
      </c>
      <c r="C2" s="15"/>
      <c r="D2" s="15"/>
      <c r="E2" s="15"/>
      <c r="F2" s="15"/>
      <c r="G2" s="15"/>
      <c r="K2" s="15" t="s">
        <v>41</v>
      </c>
      <c r="L2" s="15"/>
      <c r="M2" s="15"/>
      <c r="N2" s="15"/>
      <c r="O2" s="15"/>
      <c r="P2" s="15"/>
    </row>
    <row r="3" spans="2:16" ht="20.100000000000001" customHeight="1" thickTop="1" x14ac:dyDescent="0.25">
      <c r="B3"/>
      <c r="C3"/>
      <c r="K3"/>
      <c r="L3"/>
    </row>
    <row r="4" spans="2:16" ht="36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G4" s="8" t="s">
        <v>29</v>
      </c>
      <c r="K4" s="7" t="s">
        <v>0</v>
      </c>
      <c r="L4" s="8" t="s">
        <v>7</v>
      </c>
      <c r="N4" s="7" t="s">
        <v>1</v>
      </c>
      <c r="O4" s="8" t="s">
        <v>3</v>
      </c>
      <c r="P4" s="8" t="s">
        <v>29</v>
      </c>
    </row>
    <row r="5" spans="2:16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G5" s="4">
        <f>F5/30.5</f>
        <v>0.98360655737704916</v>
      </c>
      <c r="K5" s="2" t="s">
        <v>14</v>
      </c>
      <c r="L5" s="2">
        <v>4300</v>
      </c>
      <c r="N5" s="2">
        <v>1</v>
      </c>
      <c r="O5" s="2">
        <v>30</v>
      </c>
      <c r="P5" s="4">
        <f>O5/30.5</f>
        <v>0.98360655737704916</v>
      </c>
    </row>
    <row r="6" spans="2:16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G6" s="4">
        <f t="shared" ref="G6:G14" si="0">F6/30.5</f>
        <v>0.68852459016393441</v>
      </c>
      <c r="K6" s="2" t="s">
        <v>15</v>
      </c>
      <c r="L6" s="2">
        <v>4200</v>
      </c>
      <c r="N6" s="2">
        <v>2</v>
      </c>
      <c r="O6" s="2">
        <v>21</v>
      </c>
      <c r="P6" s="4">
        <f t="shared" ref="P6:P14" si="1">O6/30.5</f>
        <v>0.68852459016393441</v>
      </c>
    </row>
    <row r="7" spans="2:16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G7" s="4">
        <f t="shared" si="0"/>
        <v>0.75409836065573765</v>
      </c>
      <c r="K7" s="2" t="s">
        <v>16</v>
      </c>
      <c r="L7" s="2">
        <v>3300</v>
      </c>
      <c r="N7" s="2">
        <v>3</v>
      </c>
      <c r="O7" s="2">
        <v>23</v>
      </c>
      <c r="P7" s="4">
        <f t="shared" si="1"/>
        <v>0.75409836065573765</v>
      </c>
    </row>
    <row r="8" spans="2:16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G8" s="4">
        <f t="shared" si="0"/>
        <v>0.65573770491803274</v>
      </c>
      <c r="K8" s="2" t="s">
        <v>17</v>
      </c>
      <c r="L8" s="2">
        <v>2000</v>
      </c>
      <c r="N8" s="2">
        <v>4</v>
      </c>
      <c r="O8" s="2">
        <v>20</v>
      </c>
      <c r="P8" s="4">
        <f t="shared" si="1"/>
        <v>0.65573770491803274</v>
      </c>
    </row>
    <row r="9" spans="2:16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G9" s="4">
        <f t="shared" si="0"/>
        <v>0.91803278688524592</v>
      </c>
      <c r="K9" s="2" t="s">
        <v>2</v>
      </c>
      <c r="L9" s="2">
        <v>3200</v>
      </c>
      <c r="N9" s="2">
        <v>5</v>
      </c>
      <c r="O9" s="2">
        <v>28</v>
      </c>
      <c r="P9" s="4">
        <f t="shared" si="1"/>
        <v>0.91803278688524592</v>
      </c>
    </row>
    <row r="10" spans="2:16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G10" s="4">
        <f t="shared" si="0"/>
        <v>0.91803278688524592</v>
      </c>
      <c r="K10" s="2" t="s">
        <v>18</v>
      </c>
      <c r="L10" s="2">
        <v>3200</v>
      </c>
      <c r="N10" s="2">
        <v>6</v>
      </c>
      <c r="O10" s="2">
        <v>28</v>
      </c>
      <c r="P10" s="4">
        <f t="shared" si="1"/>
        <v>0.91803278688524592</v>
      </c>
    </row>
    <row r="11" spans="2:16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G11" s="4">
        <f t="shared" si="0"/>
        <v>0.91803278688524592</v>
      </c>
      <c r="K11" s="2" t="s">
        <v>19</v>
      </c>
      <c r="L11" s="2">
        <v>2200</v>
      </c>
      <c r="N11" s="2">
        <v>7</v>
      </c>
      <c r="O11" s="2">
        <v>28</v>
      </c>
      <c r="P11" s="4">
        <f t="shared" si="1"/>
        <v>0.91803278688524592</v>
      </c>
    </row>
    <row r="12" spans="2:16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G12" s="4">
        <f t="shared" si="0"/>
        <v>0.91803278688524592</v>
      </c>
      <c r="K12" s="2" t="s">
        <v>20</v>
      </c>
      <c r="L12" s="2">
        <v>3900</v>
      </c>
      <c r="N12" s="2">
        <v>8</v>
      </c>
      <c r="O12" s="2">
        <v>28</v>
      </c>
      <c r="P12" s="4">
        <f t="shared" si="1"/>
        <v>0.91803278688524592</v>
      </c>
    </row>
    <row r="13" spans="2:16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G13" s="4">
        <f t="shared" si="0"/>
        <v>0.85245901639344257</v>
      </c>
      <c r="K13" s="2" t="s">
        <v>21</v>
      </c>
      <c r="L13" s="2">
        <v>3600</v>
      </c>
      <c r="N13" s="2">
        <v>9</v>
      </c>
      <c r="O13" s="2">
        <v>26</v>
      </c>
      <c r="P13" s="4">
        <f t="shared" si="1"/>
        <v>0.85245901639344257</v>
      </c>
    </row>
    <row r="14" spans="2:16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G14" s="4">
        <f t="shared" si="0"/>
        <v>0.91803278688524592</v>
      </c>
      <c r="K14" s="2" t="s">
        <v>22</v>
      </c>
      <c r="L14" s="2">
        <v>4900</v>
      </c>
      <c r="N14" s="2">
        <v>10</v>
      </c>
      <c r="O14" s="2">
        <v>28</v>
      </c>
      <c r="P14" s="4">
        <f t="shared" si="1"/>
        <v>0.91803278688524592</v>
      </c>
    </row>
    <row r="15" spans="2:16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6">
        <f>AVERAGE(G5:G14)</f>
        <v>0.85245901639344268</v>
      </c>
      <c r="K15" s="2" t="s">
        <v>23</v>
      </c>
      <c r="L15" s="2">
        <v>2000</v>
      </c>
      <c r="N15" s="13" t="s">
        <v>12</v>
      </c>
      <c r="O15" s="10">
        <f>AVERAGE(O5:O14)</f>
        <v>26</v>
      </c>
      <c r="P15" s="6">
        <f>AVERAGE(P5:P14)</f>
        <v>0.85245901639344268</v>
      </c>
    </row>
    <row r="16" spans="2:16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6">
        <f>MAX(G5:G14)</f>
        <v>0.98360655737704916</v>
      </c>
      <c r="K16" s="2" t="s">
        <v>24</v>
      </c>
      <c r="L16" s="2">
        <v>3700</v>
      </c>
      <c r="N16" s="13" t="s">
        <v>13</v>
      </c>
      <c r="O16" s="10">
        <f>MAX(O5:O14)</f>
        <v>30</v>
      </c>
      <c r="P16" s="6">
        <f>MAX(P5:P14)</f>
        <v>0.98360655737704916</v>
      </c>
    </row>
    <row r="17" spans="2:16" ht="20.100000000000001" customHeight="1" x14ac:dyDescent="0.25">
      <c r="B17" s="13" t="s">
        <v>6</v>
      </c>
      <c r="C17" s="10">
        <f>SUM(C5:C16)</f>
        <v>40500</v>
      </c>
      <c r="E17" s="13" t="s">
        <v>30</v>
      </c>
      <c r="F17" s="6">
        <f>STDEV(F5:F14)</f>
        <v>3.4318767136623336</v>
      </c>
      <c r="G17" s="6">
        <f>STDEV(G5:G14)</f>
        <v>0.1125205479889287</v>
      </c>
      <c r="K17" s="13" t="s">
        <v>6</v>
      </c>
      <c r="L17" s="10">
        <f>SUM(L5:L16)</f>
        <v>40500</v>
      </c>
      <c r="N17" s="13" t="s">
        <v>30</v>
      </c>
      <c r="O17" s="6">
        <f>STDEV(O5:O14)</f>
        <v>3.4318767136623336</v>
      </c>
      <c r="P17" s="6">
        <f>STDEV(P5:P14)</f>
        <v>0.1125205479889287</v>
      </c>
    </row>
    <row r="18" spans="2:16" ht="20.100000000000001" customHeight="1" x14ac:dyDescent="0.25">
      <c r="B18" s="13" t="s">
        <v>9</v>
      </c>
      <c r="C18" s="11">
        <f>C17/365</f>
        <v>110.95890410958904</v>
      </c>
      <c r="K18" s="13" t="s">
        <v>9</v>
      </c>
      <c r="L18" s="11">
        <f>L17/365</f>
        <v>110.95890410958904</v>
      </c>
    </row>
    <row r="19" spans="2:16" ht="20.100000000000001" customHeight="1" x14ac:dyDescent="0.25">
      <c r="B19" s="13" t="s">
        <v>8</v>
      </c>
      <c r="C19" s="10">
        <f>C17/12</f>
        <v>3375</v>
      </c>
      <c r="E19" s="13" t="s">
        <v>5</v>
      </c>
      <c r="F19" s="11">
        <f>C21*SQRT((G15*C22^2)+(C19*G17)^2)</f>
        <v>1319.7007275214555</v>
      </c>
      <c r="K19" s="13" t="s">
        <v>8</v>
      </c>
      <c r="L19" s="10">
        <f>L17/12</f>
        <v>3375</v>
      </c>
      <c r="N19" s="13" t="s">
        <v>5</v>
      </c>
      <c r="O19" s="11"/>
    </row>
    <row r="20" spans="2:16" ht="20.100000000000001" customHeight="1" x14ac:dyDescent="0.25">
      <c r="B20" s="13" t="s">
        <v>26</v>
      </c>
      <c r="C20" s="12">
        <v>0.92</v>
      </c>
      <c r="K20" s="13" t="s">
        <v>26</v>
      </c>
      <c r="L20" s="12">
        <v>0.92</v>
      </c>
    </row>
    <row r="21" spans="2:16" ht="20.100000000000001" customHeight="1" x14ac:dyDescent="0.25">
      <c r="B21" s="13" t="s">
        <v>27</v>
      </c>
      <c r="C21" s="6">
        <f>NORMSINV(C20)</f>
        <v>1.4050715603096329</v>
      </c>
      <c r="K21" s="13" t="s">
        <v>27</v>
      </c>
      <c r="L21" s="6">
        <f>NORMSINV(L20)</f>
        <v>1.4050715603096329</v>
      </c>
    </row>
    <row r="22" spans="2:16" ht="20.100000000000001" customHeight="1" x14ac:dyDescent="0.25">
      <c r="B22" s="13" t="s">
        <v>28</v>
      </c>
      <c r="C22" s="6">
        <f>STDEV(C5:C16)</f>
        <v>930.42023740985894</v>
      </c>
      <c r="K22" s="13" t="s">
        <v>28</v>
      </c>
      <c r="L22" s="6">
        <f>STDEV(L5:L16)</f>
        <v>930.42023740985894</v>
      </c>
    </row>
    <row r="23" spans="2:16" ht="60.75" customHeight="1" x14ac:dyDescent="0.25"/>
    <row r="27" spans="2:16" ht="20.100000000000001" customHeight="1" x14ac:dyDescent="0.25">
      <c r="H27" s="1" t="s">
        <v>25</v>
      </c>
    </row>
  </sheetData>
  <mergeCells count="2">
    <mergeCell ref="B2:G2"/>
    <mergeCell ref="K2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4988-152F-4A7B-AB16-1F54C770AA0F}">
  <dimension ref="B2:P27"/>
  <sheetViews>
    <sheetView showGridLines="0" workbookViewId="0">
      <selection activeCell="K2" sqref="K2:P22"/>
    </sheetView>
  </sheetViews>
  <sheetFormatPr defaultRowHeight="20.100000000000001" customHeight="1" x14ac:dyDescent="0.25"/>
  <cols>
    <col min="1" max="1" width="3.42578125" style="1" customWidth="1"/>
    <col min="2" max="2" width="29.28515625" style="1" bestFit="1" customWidth="1"/>
    <col min="3" max="3" width="15.5703125" style="1" customWidth="1"/>
    <col min="4" max="4" width="3.85546875" style="1" customWidth="1"/>
    <col min="5" max="5" width="31.140625" style="1" bestFit="1" customWidth="1"/>
    <col min="6" max="7" width="11.85546875" style="1" customWidth="1"/>
    <col min="8" max="8" width="22.85546875" style="1" customWidth="1"/>
    <col min="9" max="10" width="9.140625" style="1"/>
    <col min="11" max="11" width="29.28515625" style="1" bestFit="1" customWidth="1"/>
    <col min="12" max="12" width="16.140625" style="1" customWidth="1"/>
    <col min="13" max="13" width="3.85546875" style="1" customWidth="1"/>
    <col min="14" max="14" width="31.140625" style="1" bestFit="1" customWidth="1"/>
    <col min="15" max="15" width="11.5703125" style="1" customWidth="1"/>
    <col min="16" max="16" width="13.28515625" style="1" customWidth="1"/>
    <col min="17" max="16384" width="9.140625" style="1"/>
  </cols>
  <sheetData>
    <row r="2" spans="2:16" ht="20.100000000000001" customHeight="1" thickBot="1" x14ac:dyDescent="0.3">
      <c r="B2" s="15" t="s">
        <v>37</v>
      </c>
      <c r="C2" s="15"/>
      <c r="D2" s="15"/>
      <c r="E2" s="15"/>
      <c r="F2" s="15"/>
      <c r="G2" s="15"/>
      <c r="K2" s="15" t="s">
        <v>41</v>
      </c>
      <c r="L2" s="15"/>
      <c r="M2" s="15"/>
      <c r="N2" s="15"/>
      <c r="O2" s="15"/>
      <c r="P2" s="15"/>
    </row>
    <row r="3" spans="2:16" ht="20.100000000000001" customHeight="1" thickTop="1" x14ac:dyDescent="0.25">
      <c r="B3"/>
      <c r="C3"/>
      <c r="K3"/>
      <c r="L3"/>
    </row>
    <row r="4" spans="2:16" ht="35.25" customHeight="1" x14ac:dyDescent="0.25">
      <c r="B4" s="7" t="s">
        <v>0</v>
      </c>
      <c r="C4" s="8" t="s">
        <v>7</v>
      </c>
      <c r="E4" s="7" t="s">
        <v>1</v>
      </c>
      <c r="F4" s="8" t="s">
        <v>3</v>
      </c>
      <c r="G4" s="8" t="s">
        <v>29</v>
      </c>
      <c r="K4" s="7" t="s">
        <v>0</v>
      </c>
      <c r="L4" s="8" t="s">
        <v>7</v>
      </c>
      <c r="N4" s="7" t="s">
        <v>1</v>
      </c>
      <c r="O4" s="8" t="s">
        <v>3</v>
      </c>
      <c r="P4" s="8" t="s">
        <v>29</v>
      </c>
    </row>
    <row r="5" spans="2:16" ht="20.100000000000001" customHeight="1" x14ac:dyDescent="0.25">
      <c r="B5" s="2" t="s">
        <v>14</v>
      </c>
      <c r="C5" s="2">
        <v>4300</v>
      </c>
      <c r="E5" s="2">
        <v>1</v>
      </c>
      <c r="F5" s="2">
        <v>30</v>
      </c>
      <c r="G5" s="4">
        <f>F5/30.5</f>
        <v>0.98360655737704916</v>
      </c>
      <c r="K5" s="2" t="s">
        <v>14</v>
      </c>
      <c r="L5" s="2">
        <v>4300</v>
      </c>
      <c r="N5" s="2">
        <v>1</v>
      </c>
      <c r="O5" s="2">
        <v>30</v>
      </c>
      <c r="P5" s="4">
        <f>O5/30.5</f>
        <v>0.98360655737704916</v>
      </c>
    </row>
    <row r="6" spans="2:16" ht="20.100000000000001" customHeight="1" x14ac:dyDescent="0.25">
      <c r="B6" s="2" t="s">
        <v>15</v>
      </c>
      <c r="C6" s="2">
        <v>4200</v>
      </c>
      <c r="E6" s="2">
        <v>2</v>
      </c>
      <c r="F6" s="2">
        <v>21</v>
      </c>
      <c r="G6" s="4">
        <f t="shared" ref="G6:G14" si="0">F6/30.5</f>
        <v>0.68852459016393441</v>
      </c>
      <c r="K6" s="2" t="s">
        <v>15</v>
      </c>
      <c r="L6" s="2">
        <v>4200</v>
      </c>
      <c r="N6" s="2">
        <v>2</v>
      </c>
      <c r="O6" s="2">
        <v>21</v>
      </c>
      <c r="P6" s="4">
        <f t="shared" ref="P6:P14" si="1">O6/30.5</f>
        <v>0.68852459016393441</v>
      </c>
    </row>
    <row r="7" spans="2:16" ht="20.100000000000001" customHeight="1" x14ac:dyDescent="0.25">
      <c r="B7" s="2" t="s">
        <v>16</v>
      </c>
      <c r="C7" s="2">
        <v>3300</v>
      </c>
      <c r="E7" s="2">
        <v>3</v>
      </c>
      <c r="F7" s="2">
        <v>23</v>
      </c>
      <c r="G7" s="4">
        <f t="shared" si="0"/>
        <v>0.75409836065573765</v>
      </c>
      <c r="K7" s="2" t="s">
        <v>16</v>
      </c>
      <c r="L7" s="2">
        <v>3300</v>
      </c>
      <c r="N7" s="2">
        <v>3</v>
      </c>
      <c r="O7" s="2">
        <v>23</v>
      </c>
      <c r="P7" s="4">
        <f t="shared" si="1"/>
        <v>0.75409836065573765</v>
      </c>
    </row>
    <row r="8" spans="2:16" ht="20.100000000000001" customHeight="1" x14ac:dyDescent="0.25">
      <c r="B8" s="2" t="s">
        <v>17</v>
      </c>
      <c r="C8" s="2">
        <v>2000</v>
      </c>
      <c r="E8" s="2">
        <v>4</v>
      </c>
      <c r="F8" s="2">
        <v>20</v>
      </c>
      <c r="G8" s="4">
        <f t="shared" si="0"/>
        <v>0.65573770491803274</v>
      </c>
      <c r="K8" s="2" t="s">
        <v>17</v>
      </c>
      <c r="L8" s="2">
        <v>2000</v>
      </c>
      <c r="N8" s="2">
        <v>4</v>
      </c>
      <c r="O8" s="2">
        <v>20</v>
      </c>
      <c r="P8" s="4">
        <f t="shared" si="1"/>
        <v>0.65573770491803274</v>
      </c>
    </row>
    <row r="9" spans="2:16" ht="20.100000000000001" customHeight="1" x14ac:dyDescent="0.25">
      <c r="B9" s="2" t="s">
        <v>2</v>
      </c>
      <c r="C9" s="2">
        <v>3200</v>
      </c>
      <c r="E9" s="2">
        <v>5</v>
      </c>
      <c r="F9" s="2">
        <v>28</v>
      </c>
      <c r="G9" s="4">
        <f t="shared" si="0"/>
        <v>0.91803278688524592</v>
      </c>
      <c r="K9" s="2" t="s">
        <v>2</v>
      </c>
      <c r="L9" s="2">
        <v>3200</v>
      </c>
      <c r="N9" s="2">
        <v>5</v>
      </c>
      <c r="O9" s="2">
        <v>28</v>
      </c>
      <c r="P9" s="4">
        <f t="shared" si="1"/>
        <v>0.91803278688524592</v>
      </c>
    </row>
    <row r="10" spans="2:16" ht="20.100000000000001" customHeight="1" x14ac:dyDescent="0.25">
      <c r="B10" s="2" t="s">
        <v>18</v>
      </c>
      <c r="C10" s="2">
        <v>3200</v>
      </c>
      <c r="E10" s="2">
        <v>6</v>
      </c>
      <c r="F10" s="2">
        <v>28</v>
      </c>
      <c r="G10" s="4">
        <f t="shared" si="0"/>
        <v>0.91803278688524592</v>
      </c>
      <c r="K10" s="2" t="s">
        <v>18</v>
      </c>
      <c r="L10" s="2">
        <v>3200</v>
      </c>
      <c r="N10" s="2">
        <v>6</v>
      </c>
      <c r="O10" s="2">
        <v>28</v>
      </c>
      <c r="P10" s="4">
        <f t="shared" si="1"/>
        <v>0.91803278688524592</v>
      </c>
    </row>
    <row r="11" spans="2:16" ht="20.100000000000001" customHeight="1" x14ac:dyDescent="0.25">
      <c r="B11" s="2" t="s">
        <v>19</v>
      </c>
      <c r="C11" s="2">
        <v>2200</v>
      </c>
      <c r="E11" s="2">
        <v>7</v>
      </c>
      <c r="F11" s="2">
        <v>28</v>
      </c>
      <c r="G11" s="4">
        <f t="shared" si="0"/>
        <v>0.91803278688524592</v>
      </c>
      <c r="K11" s="2" t="s">
        <v>19</v>
      </c>
      <c r="L11" s="2">
        <v>2200</v>
      </c>
      <c r="N11" s="2">
        <v>7</v>
      </c>
      <c r="O11" s="2">
        <v>28</v>
      </c>
      <c r="P11" s="4">
        <f t="shared" si="1"/>
        <v>0.91803278688524592</v>
      </c>
    </row>
    <row r="12" spans="2:16" ht="20.100000000000001" customHeight="1" x14ac:dyDescent="0.25">
      <c r="B12" s="2" t="s">
        <v>20</v>
      </c>
      <c r="C12" s="2">
        <v>3900</v>
      </c>
      <c r="E12" s="2">
        <v>8</v>
      </c>
      <c r="F12" s="2">
        <v>28</v>
      </c>
      <c r="G12" s="4">
        <f t="shared" si="0"/>
        <v>0.91803278688524592</v>
      </c>
      <c r="K12" s="2" t="s">
        <v>20</v>
      </c>
      <c r="L12" s="2">
        <v>3900</v>
      </c>
      <c r="N12" s="2">
        <v>8</v>
      </c>
      <c r="O12" s="2">
        <v>28</v>
      </c>
      <c r="P12" s="4">
        <f t="shared" si="1"/>
        <v>0.91803278688524592</v>
      </c>
    </row>
    <row r="13" spans="2:16" ht="20.100000000000001" customHeight="1" x14ac:dyDescent="0.25">
      <c r="B13" s="2" t="s">
        <v>21</v>
      </c>
      <c r="C13" s="2">
        <v>3600</v>
      </c>
      <c r="E13" s="2">
        <v>9</v>
      </c>
      <c r="F13" s="2">
        <v>26</v>
      </c>
      <c r="G13" s="4">
        <f t="shared" si="0"/>
        <v>0.85245901639344257</v>
      </c>
      <c r="K13" s="2" t="s">
        <v>21</v>
      </c>
      <c r="L13" s="2">
        <v>3600</v>
      </c>
      <c r="N13" s="2">
        <v>9</v>
      </c>
      <c r="O13" s="2">
        <v>26</v>
      </c>
      <c r="P13" s="4">
        <f t="shared" si="1"/>
        <v>0.85245901639344257</v>
      </c>
    </row>
    <row r="14" spans="2:16" ht="20.100000000000001" customHeight="1" x14ac:dyDescent="0.25">
      <c r="B14" s="2" t="s">
        <v>22</v>
      </c>
      <c r="C14" s="2">
        <v>4900</v>
      </c>
      <c r="E14" s="2">
        <v>10</v>
      </c>
      <c r="F14" s="2">
        <v>28</v>
      </c>
      <c r="G14" s="4">
        <f t="shared" si="0"/>
        <v>0.91803278688524592</v>
      </c>
      <c r="K14" s="2" t="s">
        <v>22</v>
      </c>
      <c r="L14" s="2">
        <v>4900</v>
      </c>
      <c r="N14" s="2">
        <v>10</v>
      </c>
      <c r="O14" s="2">
        <v>28</v>
      </c>
      <c r="P14" s="4">
        <f t="shared" si="1"/>
        <v>0.91803278688524592</v>
      </c>
    </row>
    <row r="15" spans="2:16" ht="20.100000000000001" customHeight="1" x14ac:dyDescent="0.25">
      <c r="B15" s="2" t="s">
        <v>23</v>
      </c>
      <c r="C15" s="2">
        <v>2000</v>
      </c>
      <c r="E15" s="13" t="s">
        <v>12</v>
      </c>
      <c r="F15" s="10">
        <f>AVERAGE(F5:F14)</f>
        <v>26</v>
      </c>
      <c r="G15" s="6">
        <f>AVERAGE(G5:G14)</f>
        <v>0.85245901639344268</v>
      </c>
      <c r="K15" s="2" t="s">
        <v>23</v>
      </c>
      <c r="L15" s="2">
        <v>2000</v>
      </c>
      <c r="N15" s="13" t="s">
        <v>12</v>
      </c>
      <c r="O15" s="10">
        <f>AVERAGE(O5:O14)</f>
        <v>26</v>
      </c>
      <c r="P15" s="6">
        <f>AVERAGE(P5:P14)</f>
        <v>0.85245901639344268</v>
      </c>
    </row>
    <row r="16" spans="2:16" ht="20.100000000000001" customHeight="1" x14ac:dyDescent="0.25">
      <c r="B16" s="2" t="s">
        <v>24</v>
      </c>
      <c r="C16" s="2">
        <v>3700</v>
      </c>
      <c r="E16" s="13" t="s">
        <v>13</v>
      </c>
      <c r="F16" s="10">
        <f>MAX(F5:F14)</f>
        <v>30</v>
      </c>
      <c r="G16" s="6">
        <f>MAX(G5:G14)</f>
        <v>0.98360655737704916</v>
      </c>
      <c r="K16" s="2" t="s">
        <v>24</v>
      </c>
      <c r="L16" s="2">
        <v>3700</v>
      </c>
      <c r="N16" s="13" t="s">
        <v>13</v>
      </c>
      <c r="O16" s="10">
        <f>MAX(O5:O14)</f>
        <v>30</v>
      </c>
      <c r="P16" s="6">
        <f>MAX(P5:P14)</f>
        <v>0.98360655737704916</v>
      </c>
    </row>
    <row r="17" spans="2:16" ht="20.100000000000001" customHeight="1" x14ac:dyDescent="0.25">
      <c r="B17" s="13" t="s">
        <v>6</v>
      </c>
      <c r="C17" s="10">
        <f>SUM(C5:C16)</f>
        <v>40500</v>
      </c>
      <c r="E17" s="13" t="s">
        <v>30</v>
      </c>
      <c r="F17" s="6">
        <f>STDEV(F5:F14)</f>
        <v>3.4318767136623336</v>
      </c>
      <c r="G17" s="6">
        <f>STDEV(G5:G14)</f>
        <v>0.1125205479889287</v>
      </c>
      <c r="K17" s="13" t="s">
        <v>6</v>
      </c>
      <c r="L17" s="10">
        <f>SUM(L5:L16)</f>
        <v>40500</v>
      </c>
      <c r="N17" s="13" t="s">
        <v>30</v>
      </c>
      <c r="O17" s="6">
        <f>STDEV(O5:O14)</f>
        <v>3.4318767136623336</v>
      </c>
      <c r="P17" s="6">
        <f>STDEV(P5:P14)</f>
        <v>0.1125205479889287</v>
      </c>
    </row>
    <row r="18" spans="2:16" ht="20.100000000000001" customHeight="1" x14ac:dyDescent="0.25">
      <c r="B18" s="13" t="s">
        <v>9</v>
      </c>
      <c r="C18" s="11">
        <f>C17/365</f>
        <v>110.95890410958904</v>
      </c>
      <c r="K18" s="13" t="s">
        <v>9</v>
      </c>
      <c r="L18" s="11">
        <f>L17/365</f>
        <v>110.95890410958904</v>
      </c>
    </row>
    <row r="19" spans="2:16" ht="20.100000000000001" customHeight="1" x14ac:dyDescent="0.25">
      <c r="B19" s="13" t="s">
        <v>8</v>
      </c>
      <c r="C19" s="10">
        <f>C17/12</f>
        <v>3375</v>
      </c>
      <c r="E19" s="13" t="s">
        <v>5</v>
      </c>
      <c r="F19" s="11">
        <f>C21*C22*SQRT(G15)+C21*C19*G17</f>
        <v>1740.605214182046</v>
      </c>
      <c r="K19" s="13" t="s">
        <v>8</v>
      </c>
      <c r="L19" s="10">
        <f>L17/12</f>
        <v>3375</v>
      </c>
      <c r="N19" s="13" t="s">
        <v>5</v>
      </c>
      <c r="O19" s="11"/>
    </row>
    <row r="20" spans="2:16" ht="20.100000000000001" customHeight="1" x14ac:dyDescent="0.25">
      <c r="B20" s="13" t="s">
        <v>26</v>
      </c>
      <c r="C20" s="12">
        <v>0.92</v>
      </c>
      <c r="K20" s="13" t="s">
        <v>26</v>
      </c>
      <c r="L20" s="12">
        <v>0.92</v>
      </c>
    </row>
    <row r="21" spans="2:16" ht="20.100000000000001" customHeight="1" x14ac:dyDescent="0.25">
      <c r="B21" s="13" t="s">
        <v>27</v>
      </c>
      <c r="C21" s="6">
        <f>NORMSINV(C20)</f>
        <v>1.4050715603096329</v>
      </c>
      <c r="K21" s="13" t="s">
        <v>27</v>
      </c>
      <c r="L21" s="6">
        <f>NORMSINV(L20)</f>
        <v>1.4050715603096329</v>
      </c>
    </row>
    <row r="22" spans="2:16" ht="21" customHeight="1" x14ac:dyDescent="0.25">
      <c r="B22" s="13" t="s">
        <v>28</v>
      </c>
      <c r="C22" s="6">
        <f>STDEV(C5:C16)</f>
        <v>930.42023740985894</v>
      </c>
      <c r="K22" s="13" t="s">
        <v>28</v>
      </c>
      <c r="L22" s="6">
        <f>STDEV(L5:L16)</f>
        <v>930.42023740985894</v>
      </c>
    </row>
    <row r="23" spans="2:16" ht="21" customHeight="1" x14ac:dyDescent="0.25"/>
    <row r="27" spans="2:16" ht="20.100000000000001" customHeight="1" x14ac:dyDescent="0.25">
      <c r="H27" s="1" t="s">
        <v>25</v>
      </c>
    </row>
  </sheetData>
  <mergeCells count="2">
    <mergeCell ref="B2:G2"/>
    <mergeCell ref="K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8CD7-3A84-4120-88B2-47F6B15ED241}">
  <dimension ref="B2:P22"/>
  <sheetViews>
    <sheetView showGridLines="0" tabSelected="1" workbookViewId="0">
      <selection activeCell="Q25" sqref="Q25"/>
    </sheetView>
  </sheetViews>
  <sheetFormatPr defaultRowHeight="20.100000000000001" customHeight="1" x14ac:dyDescent="0.25"/>
  <cols>
    <col min="1" max="1" width="3.7109375" customWidth="1"/>
    <col min="2" max="2" width="29.28515625" bestFit="1" customWidth="1"/>
    <col min="3" max="3" width="16.140625" customWidth="1"/>
    <col min="4" max="4" width="3.85546875" customWidth="1"/>
    <col min="5" max="5" width="31.140625" bestFit="1" customWidth="1"/>
    <col min="6" max="6" width="11.5703125" customWidth="1"/>
    <col min="7" max="7" width="13.28515625" customWidth="1"/>
    <col min="11" max="11" width="29.28515625" bestFit="1" customWidth="1"/>
    <col min="12" max="12" width="16.140625" customWidth="1"/>
    <col min="13" max="13" width="3.85546875" customWidth="1"/>
    <col min="14" max="14" width="31.140625" bestFit="1" customWidth="1"/>
    <col min="15" max="15" width="11.5703125" customWidth="1"/>
    <col min="16" max="16" width="13.28515625" customWidth="1"/>
  </cols>
  <sheetData>
    <row r="2" spans="2:16" ht="20.100000000000001" customHeight="1" thickBot="1" x14ac:dyDescent="0.3">
      <c r="B2" s="15" t="s">
        <v>40</v>
      </c>
      <c r="C2" s="15"/>
      <c r="D2" s="15"/>
      <c r="E2" s="15"/>
      <c r="F2" s="15"/>
      <c r="G2" s="15"/>
      <c r="K2" s="15" t="s">
        <v>41</v>
      </c>
      <c r="L2" s="15"/>
      <c r="M2" s="15"/>
      <c r="N2" s="15"/>
      <c r="O2" s="15"/>
      <c r="P2" s="15"/>
    </row>
    <row r="3" spans="2:16" ht="20.100000000000001" customHeight="1" thickTop="1" x14ac:dyDescent="0.25">
      <c r="D3" s="1"/>
      <c r="E3" s="1"/>
      <c r="F3" s="1"/>
      <c r="G3" s="1"/>
      <c r="M3" s="1"/>
      <c r="N3" s="1"/>
      <c r="O3" s="1"/>
      <c r="P3" s="1"/>
    </row>
    <row r="4" spans="2:16" ht="31.5" x14ac:dyDescent="0.25">
      <c r="B4" s="7" t="s">
        <v>0</v>
      </c>
      <c r="C4" s="8" t="s">
        <v>7</v>
      </c>
      <c r="D4" s="1"/>
      <c r="E4" s="7" t="s">
        <v>1</v>
      </c>
      <c r="F4" s="8" t="s">
        <v>3</v>
      </c>
      <c r="G4" s="8" t="s">
        <v>29</v>
      </c>
      <c r="K4" s="7" t="s">
        <v>0</v>
      </c>
      <c r="L4" s="8" t="s">
        <v>7</v>
      </c>
      <c r="M4" s="1"/>
      <c r="N4" s="7" t="s">
        <v>1</v>
      </c>
      <c r="O4" s="8" t="s">
        <v>3</v>
      </c>
      <c r="P4" s="8" t="s">
        <v>29</v>
      </c>
    </row>
    <row r="5" spans="2:16" ht="20.100000000000001" customHeight="1" x14ac:dyDescent="0.25">
      <c r="B5" s="2" t="s">
        <v>14</v>
      </c>
      <c r="C5" s="2">
        <v>4300</v>
      </c>
      <c r="D5" s="1"/>
      <c r="E5" s="2">
        <v>1</v>
      </c>
      <c r="F5" s="2">
        <v>30</v>
      </c>
      <c r="G5" s="4">
        <f>F5/30.5</f>
        <v>0.98360655737704916</v>
      </c>
      <c r="K5" s="2" t="s">
        <v>14</v>
      </c>
      <c r="L5" s="2">
        <v>4300</v>
      </c>
      <c r="M5" s="1"/>
      <c r="N5" s="2">
        <v>1</v>
      </c>
      <c r="O5" s="2">
        <v>30</v>
      </c>
      <c r="P5" s="4">
        <f>O5/30.5</f>
        <v>0.98360655737704916</v>
      </c>
    </row>
    <row r="6" spans="2:16" ht="20.100000000000001" customHeight="1" x14ac:dyDescent="0.25">
      <c r="B6" s="2" t="s">
        <v>15</v>
      </c>
      <c r="C6" s="2">
        <v>4200</v>
      </c>
      <c r="D6" s="1"/>
      <c r="E6" s="2">
        <v>2</v>
      </c>
      <c r="F6" s="2">
        <v>21</v>
      </c>
      <c r="G6" s="4">
        <f t="shared" ref="G6:G14" si="0">F6/30.5</f>
        <v>0.68852459016393441</v>
      </c>
      <c r="K6" s="2" t="s">
        <v>15</v>
      </c>
      <c r="L6" s="2">
        <v>4200</v>
      </c>
      <c r="M6" s="1"/>
      <c r="N6" s="2">
        <v>2</v>
      </c>
      <c r="O6" s="2">
        <v>21</v>
      </c>
      <c r="P6" s="4">
        <f t="shared" ref="P6:P14" si="1">O6/30.5</f>
        <v>0.68852459016393441</v>
      </c>
    </row>
    <row r="7" spans="2:16" ht="20.100000000000001" customHeight="1" x14ac:dyDescent="0.25">
      <c r="B7" s="2" t="s">
        <v>16</v>
      </c>
      <c r="C7" s="2">
        <v>3300</v>
      </c>
      <c r="D7" s="1"/>
      <c r="E7" s="2">
        <v>3</v>
      </c>
      <c r="F7" s="2">
        <v>23</v>
      </c>
      <c r="G7" s="4">
        <f t="shared" si="0"/>
        <v>0.75409836065573765</v>
      </c>
      <c r="K7" s="2" t="s">
        <v>16</v>
      </c>
      <c r="L7" s="2">
        <v>3300</v>
      </c>
      <c r="M7" s="1"/>
      <c r="N7" s="2">
        <v>3</v>
      </c>
      <c r="O7" s="2">
        <v>23</v>
      </c>
      <c r="P7" s="4">
        <f t="shared" si="1"/>
        <v>0.75409836065573765</v>
      </c>
    </row>
    <row r="8" spans="2:16" ht="20.100000000000001" customHeight="1" x14ac:dyDescent="0.25">
      <c r="B8" s="2" t="s">
        <v>17</v>
      </c>
      <c r="C8" s="2">
        <v>2000</v>
      </c>
      <c r="D8" s="1"/>
      <c r="E8" s="2">
        <v>4</v>
      </c>
      <c r="F8" s="2">
        <v>20</v>
      </c>
      <c r="G8" s="4">
        <f t="shared" si="0"/>
        <v>0.65573770491803274</v>
      </c>
      <c r="K8" s="2" t="s">
        <v>17</v>
      </c>
      <c r="L8" s="2">
        <v>2000</v>
      </c>
      <c r="M8" s="1"/>
      <c r="N8" s="2">
        <v>4</v>
      </c>
      <c r="O8" s="2">
        <v>20</v>
      </c>
      <c r="P8" s="4">
        <f t="shared" si="1"/>
        <v>0.65573770491803274</v>
      </c>
    </row>
    <row r="9" spans="2:16" ht="20.100000000000001" customHeight="1" x14ac:dyDescent="0.25">
      <c r="B9" s="2" t="s">
        <v>2</v>
      </c>
      <c r="C9" s="2">
        <v>3200</v>
      </c>
      <c r="D9" s="1"/>
      <c r="E9" s="2">
        <v>5</v>
      </c>
      <c r="F9" s="2">
        <v>28</v>
      </c>
      <c r="G9" s="4">
        <f t="shared" si="0"/>
        <v>0.91803278688524592</v>
      </c>
      <c r="K9" s="2" t="s">
        <v>2</v>
      </c>
      <c r="L9" s="2">
        <v>3200</v>
      </c>
      <c r="M9" s="1"/>
      <c r="N9" s="2">
        <v>5</v>
      </c>
      <c r="O9" s="2">
        <v>28</v>
      </c>
      <c r="P9" s="4">
        <f t="shared" si="1"/>
        <v>0.91803278688524592</v>
      </c>
    </row>
    <row r="10" spans="2:16" ht="20.100000000000001" customHeight="1" x14ac:dyDescent="0.25">
      <c r="B10" s="2" t="s">
        <v>18</v>
      </c>
      <c r="C10" s="2">
        <v>3200</v>
      </c>
      <c r="D10" s="1"/>
      <c r="E10" s="2">
        <v>6</v>
      </c>
      <c r="F10" s="2">
        <v>28</v>
      </c>
      <c r="G10" s="4">
        <f t="shared" si="0"/>
        <v>0.91803278688524592</v>
      </c>
      <c r="K10" s="2" t="s">
        <v>18</v>
      </c>
      <c r="L10" s="2">
        <v>3200</v>
      </c>
      <c r="M10" s="1"/>
      <c r="N10" s="2">
        <v>6</v>
      </c>
      <c r="O10" s="2">
        <v>28</v>
      </c>
      <c r="P10" s="4">
        <f t="shared" si="1"/>
        <v>0.91803278688524592</v>
      </c>
    </row>
    <row r="11" spans="2:16" ht="20.100000000000001" customHeight="1" x14ac:dyDescent="0.25">
      <c r="B11" s="2" t="s">
        <v>19</v>
      </c>
      <c r="C11" s="2">
        <v>2200</v>
      </c>
      <c r="D11" s="1"/>
      <c r="E11" s="2">
        <v>7</v>
      </c>
      <c r="F11" s="2">
        <v>28</v>
      </c>
      <c r="G11" s="4">
        <f t="shared" si="0"/>
        <v>0.91803278688524592</v>
      </c>
      <c r="K11" s="2" t="s">
        <v>19</v>
      </c>
      <c r="L11" s="2">
        <v>2200</v>
      </c>
      <c r="M11" s="1"/>
      <c r="N11" s="2">
        <v>7</v>
      </c>
      <c r="O11" s="2">
        <v>28</v>
      </c>
      <c r="P11" s="4">
        <f t="shared" si="1"/>
        <v>0.91803278688524592</v>
      </c>
    </row>
    <row r="12" spans="2:16" ht="20.100000000000001" customHeight="1" x14ac:dyDescent="0.25">
      <c r="B12" s="2" t="s">
        <v>20</v>
      </c>
      <c r="C12" s="2">
        <v>3900</v>
      </c>
      <c r="D12" s="1"/>
      <c r="E12" s="2">
        <v>8</v>
      </c>
      <c r="F12" s="2">
        <v>28</v>
      </c>
      <c r="G12" s="4">
        <f t="shared" si="0"/>
        <v>0.91803278688524592</v>
      </c>
      <c r="K12" s="2" t="s">
        <v>20</v>
      </c>
      <c r="L12" s="2">
        <v>3900</v>
      </c>
      <c r="M12" s="1"/>
      <c r="N12" s="2">
        <v>8</v>
      </c>
      <c r="O12" s="2">
        <v>28</v>
      </c>
      <c r="P12" s="4">
        <f t="shared" si="1"/>
        <v>0.91803278688524592</v>
      </c>
    </row>
    <row r="13" spans="2:16" ht="20.100000000000001" customHeight="1" x14ac:dyDescent="0.25">
      <c r="B13" s="2" t="s">
        <v>21</v>
      </c>
      <c r="C13" s="2">
        <v>3600</v>
      </c>
      <c r="D13" s="1"/>
      <c r="E13" s="2">
        <v>9</v>
      </c>
      <c r="F13" s="2">
        <v>26</v>
      </c>
      <c r="G13" s="4">
        <f t="shared" si="0"/>
        <v>0.85245901639344257</v>
      </c>
      <c r="K13" s="2" t="s">
        <v>21</v>
      </c>
      <c r="L13" s="2">
        <v>3600</v>
      </c>
      <c r="M13" s="1"/>
      <c r="N13" s="2">
        <v>9</v>
      </c>
      <c r="O13" s="2">
        <v>26</v>
      </c>
      <c r="P13" s="4">
        <f t="shared" si="1"/>
        <v>0.85245901639344257</v>
      </c>
    </row>
    <row r="14" spans="2:16" ht="20.100000000000001" customHeight="1" x14ac:dyDescent="0.25">
      <c r="B14" s="2" t="s">
        <v>22</v>
      </c>
      <c r="C14" s="2">
        <v>4900</v>
      </c>
      <c r="D14" s="1"/>
      <c r="E14" s="2">
        <v>10</v>
      </c>
      <c r="F14" s="2">
        <v>28</v>
      </c>
      <c r="G14" s="4">
        <f t="shared" si="0"/>
        <v>0.91803278688524592</v>
      </c>
      <c r="K14" s="2" t="s">
        <v>22</v>
      </c>
      <c r="L14" s="2">
        <v>4900</v>
      </c>
      <c r="M14" s="1"/>
      <c r="N14" s="2">
        <v>10</v>
      </c>
      <c r="O14" s="2">
        <v>28</v>
      </c>
      <c r="P14" s="4">
        <f t="shared" si="1"/>
        <v>0.91803278688524592</v>
      </c>
    </row>
    <row r="15" spans="2:16" ht="20.100000000000001" customHeight="1" x14ac:dyDescent="0.25">
      <c r="B15" s="2" t="s">
        <v>23</v>
      </c>
      <c r="C15" s="2">
        <v>2000</v>
      </c>
      <c r="D15" s="1"/>
      <c r="E15" s="13" t="s">
        <v>12</v>
      </c>
      <c r="F15" s="10">
        <f>AVERAGE(F5:F14)</f>
        <v>26</v>
      </c>
      <c r="G15" s="6">
        <f>AVERAGE(G5:G14)</f>
        <v>0.85245901639344268</v>
      </c>
      <c r="K15" s="2" t="s">
        <v>23</v>
      </c>
      <c r="L15" s="2">
        <v>2000</v>
      </c>
      <c r="M15" s="1"/>
      <c r="N15" s="13" t="s">
        <v>12</v>
      </c>
      <c r="O15" s="10">
        <f>AVERAGE(O5:O14)</f>
        <v>26</v>
      </c>
      <c r="P15" s="6">
        <f>AVERAGE(P5:P14)</f>
        <v>0.85245901639344268</v>
      </c>
    </row>
    <row r="16" spans="2:16" ht="20.100000000000001" customHeight="1" x14ac:dyDescent="0.25">
      <c r="B16" s="2" t="s">
        <v>24</v>
      </c>
      <c r="C16" s="2">
        <v>3700</v>
      </c>
      <c r="D16" s="1"/>
      <c r="E16" s="13" t="s">
        <v>13</v>
      </c>
      <c r="F16" s="10">
        <f>MAX(F5:F14)</f>
        <v>30</v>
      </c>
      <c r="G16" s="6">
        <f>MAX(G5:G14)</f>
        <v>0.98360655737704916</v>
      </c>
      <c r="K16" s="2" t="s">
        <v>24</v>
      </c>
      <c r="L16" s="2">
        <v>3700</v>
      </c>
      <c r="M16" s="1"/>
      <c r="N16" s="13" t="s">
        <v>13</v>
      </c>
      <c r="O16" s="10">
        <f>MAX(O5:O14)</f>
        <v>30</v>
      </c>
      <c r="P16" s="6">
        <f>MAX(P5:P14)</f>
        <v>0.98360655737704916</v>
      </c>
    </row>
    <row r="17" spans="2:16" ht="20.100000000000001" customHeight="1" x14ac:dyDescent="0.25">
      <c r="B17" s="13" t="s">
        <v>6</v>
      </c>
      <c r="C17" s="10">
        <f>SUM(C5:C16)</f>
        <v>40500</v>
      </c>
      <c r="D17" s="1"/>
      <c r="E17" s="13" t="s">
        <v>30</v>
      </c>
      <c r="F17" s="6">
        <f>STDEV(F5:F14)</f>
        <v>3.4318767136623336</v>
      </c>
      <c r="G17" s="6">
        <f>STDEV(G5:G14)</f>
        <v>0.1125205479889287</v>
      </c>
      <c r="K17" s="13" t="s">
        <v>6</v>
      </c>
      <c r="L17" s="10">
        <f>SUM(L5:L16)</f>
        <v>40500</v>
      </c>
      <c r="M17" s="1"/>
      <c r="N17" s="13" t="s">
        <v>30</v>
      </c>
      <c r="O17" s="6">
        <f>STDEV(O5:O14)</f>
        <v>3.4318767136623336</v>
      </c>
      <c r="P17" s="6">
        <f>STDEV(P5:P14)</f>
        <v>0.1125205479889287</v>
      </c>
    </row>
    <row r="18" spans="2:16" ht="20.100000000000001" customHeight="1" x14ac:dyDescent="0.25">
      <c r="B18" s="13" t="s">
        <v>9</v>
      </c>
      <c r="C18" s="11">
        <f>C17/365</f>
        <v>110.95890410958904</v>
      </c>
      <c r="D18" s="1"/>
      <c r="E18" s="1"/>
      <c r="F18" s="1"/>
      <c r="G18" s="1"/>
      <c r="K18" s="13" t="s">
        <v>9</v>
      </c>
      <c r="L18" s="11">
        <f>L17/365</f>
        <v>110.95890410958904</v>
      </c>
      <c r="M18" s="1"/>
      <c r="N18" s="1"/>
      <c r="O18" s="1"/>
      <c r="P18" s="1"/>
    </row>
    <row r="19" spans="2:16" ht="20.100000000000001" customHeight="1" x14ac:dyDescent="0.25">
      <c r="B19" s="13" t="s">
        <v>8</v>
      </c>
      <c r="C19" s="10">
        <f>C17/12</f>
        <v>3375</v>
      </c>
      <c r="D19" s="1"/>
      <c r="E19" s="13" t="s">
        <v>5</v>
      </c>
      <c r="F19" s="11">
        <f>C21*SQRT((G15*C22^2)+(C19*G17)^2)</f>
        <v>1319.7007275214555</v>
      </c>
      <c r="G19" s="1"/>
      <c r="K19" s="13" t="s">
        <v>8</v>
      </c>
      <c r="L19" s="10">
        <f>L17/12</f>
        <v>3375</v>
      </c>
      <c r="M19" s="1"/>
      <c r="N19" s="13" t="s">
        <v>5</v>
      </c>
      <c r="O19" s="11">
        <f>L21*SQRT((P15*L22^2)+(L19*P17)^2)</f>
        <v>1319.7007275214555</v>
      </c>
      <c r="P19" s="1"/>
    </row>
    <row r="20" spans="2:16" ht="20.100000000000001" customHeight="1" x14ac:dyDescent="0.25">
      <c r="B20" s="13" t="s">
        <v>26</v>
      </c>
      <c r="C20" s="12">
        <v>0.92</v>
      </c>
      <c r="D20" s="1"/>
      <c r="E20" s="13" t="s">
        <v>39</v>
      </c>
      <c r="F20" s="11">
        <f>F19+C19*G15</f>
        <v>4196.7499078493247</v>
      </c>
      <c r="G20" s="1"/>
      <c r="K20" s="13" t="s">
        <v>26</v>
      </c>
      <c r="L20" s="12">
        <v>0.92</v>
      </c>
      <c r="M20" s="1"/>
      <c r="N20" s="13" t="s">
        <v>39</v>
      </c>
      <c r="O20" s="11"/>
      <c r="P20" s="1"/>
    </row>
    <row r="21" spans="2:16" ht="20.100000000000001" customHeight="1" x14ac:dyDescent="0.25">
      <c r="B21" s="13" t="s">
        <v>27</v>
      </c>
      <c r="C21" s="6">
        <f>NORMSINV(C20)</f>
        <v>1.4050715603096329</v>
      </c>
      <c r="D21" s="1"/>
      <c r="E21" s="1"/>
      <c r="F21" s="1"/>
      <c r="G21" s="1"/>
      <c r="K21" s="13" t="s">
        <v>27</v>
      </c>
      <c r="L21" s="6">
        <f>NORMSINV(L20)</f>
        <v>1.4050715603096329</v>
      </c>
      <c r="M21" s="1"/>
      <c r="N21" s="1"/>
      <c r="O21" s="1"/>
      <c r="P21" s="1"/>
    </row>
    <row r="22" spans="2:16" ht="20.100000000000001" customHeight="1" x14ac:dyDescent="0.25">
      <c r="B22" s="13" t="s">
        <v>28</v>
      </c>
      <c r="C22" s="6">
        <f>STDEV(C5:C16)</f>
        <v>930.42023740985894</v>
      </c>
      <c r="D22" s="1"/>
      <c r="E22" s="1"/>
      <c r="F22" s="1"/>
      <c r="G22" s="1"/>
      <c r="K22" s="13" t="s">
        <v>28</v>
      </c>
      <c r="L22" s="6">
        <f>STDEV(L5:L16)</f>
        <v>930.42023740985894</v>
      </c>
      <c r="M22" s="1"/>
      <c r="N22" s="1"/>
      <c r="O22" s="1"/>
      <c r="P22" s="1"/>
    </row>
  </sheetData>
  <mergeCells count="2">
    <mergeCell ref="B2:G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Overview</vt:lpstr>
      <vt:lpstr>Basic Formula</vt:lpstr>
      <vt:lpstr>Average, Max</vt:lpstr>
      <vt:lpstr>ND, Demand</vt:lpstr>
      <vt:lpstr>ND, Lead Time</vt:lpstr>
      <vt:lpstr>ND, Independent D, L</vt:lpstr>
      <vt:lpstr>ND, Dependent D, L</vt:lpstr>
      <vt:lpstr>Reorder 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2023-05-10T15:59:22Z</dcterms:created>
  <dcterms:modified xsi:type="dcterms:W3CDTF">2023-07-24T07:31:23Z</dcterms:modified>
</cp:coreProperties>
</file>