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03FB0A-B800-4CE8-A0B5-4D554B71AED2}" xr6:coauthVersionLast="47" xr6:coauthVersionMax="47" xr10:uidLastSave="{00000000-0000-0000-0000-000000000000}"/>
  <bookViews>
    <workbookView xWindow="-120" yWindow="-120" windowWidth="29040" windowHeight="15840" firstSheet="2" activeTab="8" xr2:uid="{9E37E1BB-E72A-4827-9C30-2EEF72B7C8AD}"/>
  </bookViews>
  <sheets>
    <sheet name="Data" sheetId="1" r:id="rId1"/>
    <sheet name="Moving Avg" sheetId="14" r:id="rId2"/>
    <sheet name="Moving Alt" sheetId="20" r:id="rId3"/>
    <sheet name="Exponential" sheetId="6" r:id="rId4"/>
    <sheet name="Regression" sheetId="22" r:id="rId5"/>
    <sheet name="Regression F" sheetId="23" r:id="rId6"/>
    <sheet name="Forecast Formula" sheetId="9" r:id="rId7"/>
    <sheet name="Demand" sheetId="11" r:id="rId8"/>
    <sheet name="Historical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1" l="1"/>
  <c r="D15" i="11"/>
  <c r="G7" i="9"/>
  <c r="G6" i="9"/>
  <c r="D17" i="23"/>
  <c r="H5" i="22"/>
  <c r="G11" i="9"/>
  <c r="G10" i="9"/>
  <c r="G9" i="9"/>
  <c r="G8" i="9"/>
  <c r="H7" i="9"/>
  <c r="H10" i="9"/>
  <c r="H8" i="9"/>
  <c r="H11" i="9"/>
  <c r="H6" i="9"/>
  <c r="H9" i="9"/>
  <c r="D26" i="14" l="1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L41" i="6"/>
  <c r="D26" i="6"/>
  <c r="D27" i="20" l="1"/>
  <c r="D28" i="20"/>
  <c r="D29" i="20"/>
  <c r="D26" i="20"/>
  <c r="D30" i="20"/>
  <c r="D31" i="20"/>
  <c r="D13" i="11" l="1"/>
  <c r="D30" i="6"/>
  <c r="D29" i="6"/>
  <c r="D28" i="6"/>
  <c r="D27" i="6"/>
  <c r="D31" i="6"/>
  <c r="F30" i="6"/>
  <c r="E28" i="6"/>
  <c r="E27" i="6"/>
  <c r="F29" i="6"/>
  <c r="F27" i="6"/>
  <c r="E26" i="6"/>
  <c r="E29" i="6"/>
  <c r="E31" i="6"/>
  <c r="F26" i="6"/>
  <c r="F31" i="6"/>
  <c r="E30" i="6"/>
  <c r="F28" i="6"/>
</calcChain>
</file>

<file path=xl/sharedStrings.xml><?xml version="1.0" encoding="utf-8"?>
<sst xmlns="http://schemas.openxmlformats.org/spreadsheetml/2006/main" count="95" uniqueCount="72">
  <si>
    <t>Excel Data Analysis: Forecasting</t>
  </si>
  <si>
    <t xml:space="preserve">Quarter </t>
  </si>
  <si>
    <t>Date</t>
  </si>
  <si>
    <t>Revenue (in Million USD)</t>
  </si>
  <si>
    <t>Day</t>
  </si>
  <si>
    <t>Sales ($)</t>
  </si>
  <si>
    <t>Year</t>
  </si>
  <si>
    <t xml:space="preserve">Year </t>
  </si>
  <si>
    <t>Function</t>
  </si>
  <si>
    <t>Price</t>
  </si>
  <si>
    <t>Demand</t>
  </si>
  <si>
    <t>Price (x)</t>
  </si>
  <si>
    <t>Demand Forecast (y)</t>
  </si>
  <si>
    <t xml:space="preserve">NOTE: </t>
  </si>
  <si>
    <t>This forecasting equation is valid for the values between this ranges only. Although excel shows values for any input</t>
  </si>
  <si>
    <t>Month</t>
  </si>
  <si>
    <t>Price per Barrel</t>
  </si>
  <si>
    <t>Average</t>
  </si>
  <si>
    <t>Forecast($)</t>
  </si>
  <si>
    <t>Forecast Values</t>
  </si>
  <si>
    <t>Graph</t>
  </si>
  <si>
    <t>Forecast (Sales ($))</t>
  </si>
  <si>
    <t>Lower Confidence Bound (Sales ($))</t>
  </si>
  <si>
    <t>Upper Confidence Bound (Sales ($))</t>
  </si>
  <si>
    <t>Advertising Expenses (in $)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</si>
  <si>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</si>
  <si>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</si>
  <si>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</si>
  <si>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</si>
  <si>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</si>
  <si>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</si>
  <si>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</si>
  <si>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</si>
  <si>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</si>
  <si>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</si>
  <si>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</si>
  <si>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</si>
  <si>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</si>
  <si>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</si>
  <si>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</si>
  <si>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</si>
  <si>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</si>
  <si>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</si>
  <si>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</si>
  <si>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</si>
  <si>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</si>
  <si>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</si>
  <si>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</si>
  <si>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</si>
  <si>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</si>
  <si>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Revenue 
(in $)</t>
  </si>
  <si>
    <t>Y=mX+c</t>
  </si>
  <si>
    <t>m= X Variable 1</t>
  </si>
  <si>
    <t>c= Intercept</t>
  </si>
  <si>
    <t>X</t>
  </si>
  <si>
    <t>Y</t>
  </si>
  <si>
    <t>Action</t>
  </si>
  <si>
    <t>FORECAST.LINEAR</t>
  </si>
  <si>
    <t>FORECAST</t>
  </si>
  <si>
    <t>FORECAST.ETS</t>
  </si>
  <si>
    <t>FORECAST.ETS.CONFINT</t>
  </si>
  <si>
    <t>FORECAST.ETS.STAT</t>
  </si>
  <si>
    <t>Asset ($ in Million)</t>
  </si>
  <si>
    <t>FORECAST.ETS.SEASONALITY</t>
  </si>
  <si>
    <r>
      <t xml:space="preserve">Perform </t>
    </r>
    <r>
      <rPr>
        <b/>
        <sz val="11"/>
        <color theme="1"/>
        <rFont val="Calibri"/>
        <family val="2"/>
        <scheme val="minor"/>
      </rPr>
      <t>linear regression</t>
    </r>
    <r>
      <rPr>
        <sz val="11"/>
        <color theme="1"/>
        <rFont val="Calibri"/>
        <family val="2"/>
        <scheme val="minor"/>
      </rPr>
      <t xml:space="preserve"> analysis and </t>
    </r>
    <r>
      <rPr>
        <b/>
        <sz val="11"/>
        <color theme="1"/>
        <rFont val="Calibri"/>
        <family val="2"/>
        <scheme val="minor"/>
      </rPr>
      <t>forecast</t>
    </r>
    <r>
      <rPr>
        <sz val="11"/>
        <color theme="1"/>
        <rFont val="Calibri"/>
        <family val="2"/>
        <scheme val="minor"/>
      </rPr>
      <t xml:space="preserve"> future values </t>
    </r>
  </si>
  <si>
    <r>
      <t xml:space="preserve">Forecast future values based on </t>
    </r>
    <r>
      <rPr>
        <b/>
        <sz val="11"/>
        <color theme="1"/>
        <rFont val="Calibri"/>
        <family val="2"/>
        <scheme val="minor"/>
      </rPr>
      <t>historical data</t>
    </r>
    <r>
      <rPr>
        <sz val="11"/>
        <color theme="1"/>
        <rFont val="Calibri"/>
        <family val="2"/>
        <scheme val="minor"/>
      </rPr>
      <t xml:space="preserve"> using </t>
    </r>
    <r>
      <rPr>
        <b/>
        <sz val="11"/>
        <color theme="1"/>
        <rFont val="Calibri"/>
        <family val="2"/>
        <scheme val="minor"/>
      </rPr>
      <t>exponential smoothing</t>
    </r>
  </si>
  <si>
    <r>
      <t xml:space="preserve">Calculate the </t>
    </r>
    <r>
      <rPr>
        <b/>
        <sz val="11"/>
        <color theme="1"/>
        <rFont val="Calibri"/>
        <family val="2"/>
        <scheme val="minor"/>
      </rPr>
      <t>confidence interval</t>
    </r>
    <r>
      <rPr>
        <sz val="11"/>
        <color theme="1"/>
        <rFont val="Calibri"/>
        <family val="2"/>
        <scheme val="minor"/>
      </rPr>
      <t xml:space="preserve"> for the forecasted values</t>
    </r>
  </si>
  <si>
    <r>
      <t xml:space="preserve">Generate additional </t>
    </r>
    <r>
      <rPr>
        <b/>
        <sz val="11"/>
        <color theme="1"/>
        <rFont val="Calibri"/>
        <family val="2"/>
        <scheme val="minor"/>
      </rPr>
      <t>statistical informatio</t>
    </r>
    <r>
      <rPr>
        <sz val="11"/>
        <color theme="1"/>
        <rFont val="Calibri"/>
        <family val="2"/>
        <scheme val="minor"/>
      </rPr>
      <t xml:space="preserve">n about the forecast </t>
    </r>
  </si>
  <si>
    <t>Formula</t>
  </si>
  <si>
    <t>Forcast
Year</t>
  </si>
  <si>
    <t>Asset Value</t>
  </si>
  <si>
    <r>
      <t xml:space="preserve">Automatically detect the length of the </t>
    </r>
    <r>
      <rPr>
        <b/>
        <sz val="11"/>
        <color theme="1"/>
        <rFont val="Calibri"/>
        <family val="2"/>
        <scheme val="minor"/>
      </rPr>
      <t>seasonal pattern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</si>
</sst>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₹&quot;\ * #,##0.00_ ;_ &quot;₹&quot;\ * \-#,##0.00_ ;_ &quot;₹&quot;\ * &quot;-&quot;??_ ;_ @_ "/>
    <numFmt numFmtId="164" formatCode="[$$-409]#,##0.00"/>
    <numFmt numFmtId="165" formatCode="_-[$$-409]* #,##0.00_ ;_-[$$-409]* \-#,##0.00\ ;_-[$$-409]* &quot;-&quot;??_ ;_-@_ "/>
    <numFmt numFmtId="166" formatCode="_-[$$-409]* #,##0_ ;_-[$$-409]* \-#,##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</cellStyleXfs>
  <cellXfs count="40">
    <xf numFmtId="0" fontId="0" fillId="0" borderId="0" xfId="0"/>
    <xf numFmtId="0" fontId="3" fillId="2" borderId="2" xfId="2" applyFont="1" applyBorder="1" applyAlignment="1">
      <alignment horizontal="center" vertical="center"/>
    </xf>
    <xf numFmtId="0" fontId="0" fillId="0" borderId="2" xfId="0" applyBorder="1"/>
    <xf numFmtId="15" fontId="0" fillId="0" borderId="2" xfId="0" applyNumberFormat="1" applyBorder="1"/>
    <xf numFmtId="164" fontId="0" fillId="0" borderId="2" xfId="0" applyNumberFormat="1" applyBorder="1"/>
    <xf numFmtId="14" fontId="0" fillId="0" borderId="2" xfId="0" applyNumberFormat="1" applyBorder="1"/>
    <xf numFmtId="14" fontId="0" fillId="0" borderId="0" xfId="0" applyNumberFormat="1"/>
    <xf numFmtId="2" fontId="0" fillId="0" borderId="0" xfId="0" applyNumberFormat="1"/>
    <xf numFmtId="0" fontId="6" fillId="4" borderId="2" xfId="4" applyFont="1" applyFill="1" applyBorder="1" applyAlignment="1">
      <alignment horizontal="center" vertical="center"/>
    </xf>
    <xf numFmtId="164" fontId="6" fillId="4" borderId="2" xfId="4" applyNumberFormat="1" applyFont="1" applyFill="1" applyBorder="1" applyAlignment="1">
      <alignment horizontal="center" vertical="center"/>
    </xf>
    <xf numFmtId="165" fontId="0" fillId="0" borderId="2" xfId="0" applyNumberFormat="1" applyBorder="1"/>
    <xf numFmtId="165" fontId="0" fillId="0" borderId="2" xfId="3" applyNumberFormat="1" applyFont="1" applyBorder="1"/>
    <xf numFmtId="2" fontId="0" fillId="0" borderId="2" xfId="3" applyNumberFormat="1" applyFont="1" applyBorder="1"/>
    <xf numFmtId="166" fontId="0" fillId="0" borderId="2" xfId="0" applyNumberFormat="1" applyBorder="1"/>
    <xf numFmtId="1" fontId="0" fillId="0" borderId="2" xfId="3" applyNumberFormat="1" applyFont="1" applyBorder="1"/>
    <xf numFmtId="166" fontId="0" fillId="0" borderId="0" xfId="0" applyNumberFormat="1"/>
    <xf numFmtId="0" fontId="7" fillId="0" borderId="0" xfId="5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0" fillId="6" borderId="0" xfId="0" applyFill="1"/>
    <xf numFmtId="0" fontId="0" fillId="6" borderId="3" xfId="0" applyFill="1" applyBorder="1"/>
    <xf numFmtId="0" fontId="6" fillId="2" borderId="2" xfId="2" applyFont="1" applyBorder="1" applyAlignment="1">
      <alignment horizontal="center" vertical="center" wrapText="1"/>
    </xf>
    <xf numFmtId="0" fontId="7" fillId="0" borderId="2" xfId="5" applyBorder="1"/>
    <xf numFmtId="0" fontId="7" fillId="0" borderId="0" xfId="5" applyAlignment="1">
      <alignment horizontal="center"/>
    </xf>
    <xf numFmtId="0" fontId="6" fillId="2" borderId="2" xfId="2" applyFont="1" applyBorder="1" applyAlignment="1">
      <alignment horizontal="center" vertical="center"/>
    </xf>
    <xf numFmtId="165" fontId="0" fillId="7" borderId="2" xfId="0" applyNumberFormat="1" applyFill="1" applyBorder="1"/>
    <xf numFmtId="2" fontId="0" fillId="0" borderId="2" xfId="0" applyNumberFormat="1" applyBorder="1"/>
    <xf numFmtId="2" fontId="0" fillId="0" borderId="6" xfId="0" applyNumberFormat="1" applyBorder="1"/>
    <xf numFmtId="0" fontId="4" fillId="0" borderId="1" xfId="1" applyFont="1" applyAlignment="1">
      <alignment horizontal="center"/>
    </xf>
    <xf numFmtId="0" fontId="2" fillId="0" borderId="1" xfId="1" applyAlignment="1">
      <alignment horizontal="center"/>
    </xf>
    <xf numFmtId="0" fontId="2" fillId="0" borderId="1" xfId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6" fillId="8" borderId="2" xfId="6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/>
    </xf>
  </cellXfs>
  <cellStyles count="7">
    <cellStyle name="60% - Accent5" xfId="2" builtinId="48"/>
    <cellStyle name="Accent1" xfId="4" builtinId="29"/>
    <cellStyle name="Accent5" xfId="6" builtinId="45"/>
    <cellStyle name="Currency" xfId="3" builtinId="4"/>
    <cellStyle name="Explanatory Text" xfId="5" builtinId="53"/>
    <cellStyle name="Heading 1" xfId="1" builtinId="16"/>
    <cellStyle name="Normal" xfId="0" builtinId="0"/>
  </cellStyles>
  <dxfs count="6">
    <dxf>
      <numFmt numFmtId="2" formatCode="0.00"/>
    </dxf>
    <dxf>
      <numFmt numFmtId="2" formatCode="0.00"/>
    </dxf>
    <dxf>
      <numFmt numFmtId="19" formatCode="dd/mm/yyyy"/>
    </dxf>
    <dxf>
      <alignment horizontal="general" vertical="center" textRotation="0" wrapText="1" indent="0" justifyLastLine="0" shrinkToFit="0" readingOrder="0"/>
    </dxf>
    <dxf>
      <numFmt numFmtId="166" formatCode="_-[$$-409]* #,##0_ ;_-[$$-409]* \-#,##0\ ;_-[$$-409]* &quot;-&quot;??_ ;_-@_ 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Moving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'Moving Avg'!$C$5:$C$25</c:f>
              <c:numCache>
                <c:formatCode>_-[$$-409]* #,##0_ ;_-[$$-409]* \-#,##0\ ;_-[$$-409]* "-"??_ ;_-@_ </c:formatCode>
                <c:ptCount val="21"/>
                <c:pt idx="0">
                  <c:v>500</c:v>
                </c:pt>
                <c:pt idx="1">
                  <c:v>600</c:v>
                </c:pt>
                <c:pt idx="2">
                  <c:v>587</c:v>
                </c:pt>
                <c:pt idx="3">
                  <c:v>658</c:v>
                </c:pt>
                <c:pt idx="4">
                  <c:v>745</c:v>
                </c:pt>
                <c:pt idx="5">
                  <c:v>779</c:v>
                </c:pt>
                <c:pt idx="6">
                  <c:v>566</c:v>
                </c:pt>
                <c:pt idx="7">
                  <c:v>849</c:v>
                </c:pt>
                <c:pt idx="8">
                  <c:v>880</c:v>
                </c:pt>
                <c:pt idx="9">
                  <c:v>649</c:v>
                </c:pt>
                <c:pt idx="10">
                  <c:v>978</c:v>
                </c:pt>
                <c:pt idx="11">
                  <c:v>1120</c:v>
                </c:pt>
                <c:pt idx="12">
                  <c:v>944</c:v>
                </c:pt>
                <c:pt idx="13">
                  <c:v>1050</c:v>
                </c:pt>
                <c:pt idx="14">
                  <c:v>1123</c:v>
                </c:pt>
                <c:pt idx="15">
                  <c:v>1204</c:v>
                </c:pt>
                <c:pt idx="16">
                  <c:v>1276</c:v>
                </c:pt>
                <c:pt idx="17">
                  <c:v>1405</c:v>
                </c:pt>
                <c:pt idx="18">
                  <c:v>1320</c:v>
                </c:pt>
                <c:pt idx="19">
                  <c:v>1144</c:v>
                </c:pt>
                <c:pt idx="20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1-49C8-8D21-D4A7905F078D}"/>
            </c:ext>
          </c:extLst>
        </c:ser>
        <c:ser>
          <c:idx val="1"/>
          <c:order val="1"/>
          <c:tx>
            <c:v>Forecast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'Moving Avg'!$D$5:$D$25</c:f>
              <c:numCache>
                <c:formatCode>General</c:formatCode>
                <c:ptCount val="21"/>
                <c:pt idx="6" formatCode="_-[$$-409]* #,##0_ ;_-[$$-409]* \-#,##0\ ;_-[$$-409]* &quot;-&quot;??_ ;_-@_ ">
                  <c:v>633.57142857142856</c:v>
                </c:pt>
                <c:pt idx="7" formatCode="_-[$$-409]* #,##0_ ;_-[$$-409]* \-#,##0\ ;_-[$$-409]* &quot;-&quot;??_ ;_-@_ ">
                  <c:v>683.42857142857144</c:v>
                </c:pt>
                <c:pt idx="8" formatCode="_-[$$-409]* #,##0_ ;_-[$$-409]* \-#,##0\ ;_-[$$-409]* &quot;-&quot;??_ ;_-@_ ">
                  <c:v>723.42857142857144</c:v>
                </c:pt>
                <c:pt idx="9" formatCode="_-[$$-409]* #,##0_ ;_-[$$-409]* \-#,##0\ ;_-[$$-409]* &quot;-&quot;??_ ;_-@_ ">
                  <c:v>732.28571428571433</c:v>
                </c:pt>
                <c:pt idx="10" formatCode="_-[$$-409]* #,##0_ ;_-[$$-409]* \-#,##0\ ;_-[$$-409]* &quot;-&quot;??_ ;_-@_ ">
                  <c:v>778</c:v>
                </c:pt>
                <c:pt idx="11" formatCode="_-[$$-409]* #,##0_ ;_-[$$-409]* \-#,##0\ ;_-[$$-409]* &quot;-&quot;??_ ;_-@_ ">
                  <c:v>831.57142857142856</c:v>
                </c:pt>
                <c:pt idx="12" formatCode="_-[$$-409]* #,##0_ ;_-[$$-409]* \-#,##0\ ;_-[$$-409]* &quot;-&quot;??_ ;_-@_ ">
                  <c:v>855.14285714285711</c:v>
                </c:pt>
                <c:pt idx="13" formatCode="_-[$$-409]* #,##0_ ;_-[$$-409]* \-#,##0\ ;_-[$$-409]* &quot;-&quot;??_ ;_-@_ ">
                  <c:v>924.28571428571433</c:v>
                </c:pt>
                <c:pt idx="14" formatCode="_-[$$-409]* #,##0_ ;_-[$$-409]* \-#,##0\ ;_-[$$-409]* &quot;-&quot;??_ ;_-@_ ">
                  <c:v>963.42857142857144</c:v>
                </c:pt>
                <c:pt idx="15" formatCode="_-[$$-409]* #,##0_ ;_-[$$-409]* \-#,##0\ ;_-[$$-409]* &quot;-&quot;??_ ;_-@_ ">
                  <c:v>1009.7142857142857</c:v>
                </c:pt>
                <c:pt idx="16" formatCode="_-[$$-409]* #,##0_ ;_-[$$-409]* \-#,##0\ ;_-[$$-409]* &quot;-&quot;??_ ;_-@_ ">
                  <c:v>1099.2857142857142</c:v>
                </c:pt>
                <c:pt idx="17" formatCode="_-[$$-409]* #,##0_ ;_-[$$-409]* \-#,##0\ ;_-[$$-409]* &quot;-&quot;??_ ;_-@_ ">
                  <c:v>1160.2857142857142</c:v>
                </c:pt>
                <c:pt idx="18" formatCode="_-[$$-409]* #,##0_ ;_-[$$-409]* \-#,##0\ ;_-[$$-409]* &quot;-&quot;??_ ;_-@_ ">
                  <c:v>1188.8571428571429</c:v>
                </c:pt>
                <c:pt idx="19" formatCode="_-[$$-409]* #,##0_ ;_-[$$-409]* \-#,##0\ ;_-[$$-409]* &quot;-&quot;??_ ;_-@_ ">
                  <c:v>1217.4285714285713</c:v>
                </c:pt>
                <c:pt idx="20" formatCode="_-[$$-409]* #,##0_ ;_-[$$-409]* \-#,##0\ ;_-[$$-409]* &quot;-&quot;??_ ;_-@_ ">
                  <c:v>1214.2857142857142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E1-49C8-8D21-D4A7905F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39706800"/>
        <c:axId val="139720240"/>
      </c:lineChart>
      <c:catAx>
        <c:axId val="1397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0240"/>
        <c:crosses val="autoZero"/>
        <c:auto val="1"/>
        <c:lblAlgn val="ctr"/>
        <c:lblOffset val="100"/>
        <c:noMultiLvlLbl val="0"/>
      </c:catAx>
      <c:valAx>
        <c:axId val="139720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Sales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0680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Moving</a:t>
            </a:r>
            <a:r>
              <a:rPr lang="en-IN" baseline="0"/>
              <a:t> Average Method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'Moving Alt'!$C$4</c:f>
              <c:strCache>
                <c:ptCount val="1"/>
                <c:pt idx="0">
                  <c:v>Sales ($)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7"/>
            <c:dispRSqr val="0"/>
            <c:dispEq val="0"/>
          </c:trendline>
          <c:val>
            <c:numRef>
              <c:f>'Moving Alt'!$C$5:$C$31</c:f>
              <c:numCache>
                <c:formatCode>_-[$$-409]* #,##0_ ;_-[$$-409]* \-#,##0\ ;_-[$$-409]* "-"??_ ;_-@_ </c:formatCode>
                <c:ptCount val="27"/>
                <c:pt idx="0">
                  <c:v>500</c:v>
                </c:pt>
                <c:pt idx="1">
                  <c:v>600</c:v>
                </c:pt>
                <c:pt idx="2">
                  <c:v>587</c:v>
                </c:pt>
                <c:pt idx="3">
                  <c:v>658</c:v>
                </c:pt>
                <c:pt idx="4">
                  <c:v>745</c:v>
                </c:pt>
                <c:pt idx="5">
                  <c:v>779</c:v>
                </c:pt>
                <c:pt idx="6">
                  <c:v>566</c:v>
                </c:pt>
                <c:pt idx="7">
                  <c:v>849</c:v>
                </c:pt>
                <c:pt idx="8">
                  <c:v>880</c:v>
                </c:pt>
                <c:pt idx="9">
                  <c:v>649</c:v>
                </c:pt>
                <c:pt idx="10">
                  <c:v>978</c:v>
                </c:pt>
                <c:pt idx="11">
                  <c:v>1120</c:v>
                </c:pt>
                <c:pt idx="12">
                  <c:v>944</c:v>
                </c:pt>
                <c:pt idx="13">
                  <c:v>1050</c:v>
                </c:pt>
                <c:pt idx="14">
                  <c:v>1123</c:v>
                </c:pt>
                <c:pt idx="15">
                  <c:v>1204</c:v>
                </c:pt>
                <c:pt idx="16">
                  <c:v>1276</c:v>
                </c:pt>
                <c:pt idx="17">
                  <c:v>1405</c:v>
                </c:pt>
                <c:pt idx="18">
                  <c:v>1320</c:v>
                </c:pt>
                <c:pt idx="19">
                  <c:v>1144</c:v>
                </c:pt>
                <c:pt idx="20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D-4E41-873E-17B129F6C48F}"/>
            </c:ext>
          </c:extLst>
        </c:ser>
        <c:ser>
          <c:idx val="1"/>
          <c:order val="1"/>
          <c:tx>
            <c:strRef>
              <c:f>'Moving Alt'!$D$4</c:f>
              <c:strCache>
                <c:ptCount val="1"/>
                <c:pt idx="0">
                  <c:v>Forecast($)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'Moving Alt'!$B$5:$B$31</c:f>
              <c:numCache>
                <c:formatCode>m/d/yyyy</c:formatCode>
                <c:ptCount val="27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</c:numCache>
            </c:numRef>
          </c:cat>
          <c:val>
            <c:numRef>
              <c:f>'Moving Alt'!$D$5:$D$31</c:f>
              <c:numCache>
                <c:formatCode>General</c:formatCode>
                <c:ptCount val="27"/>
                <c:pt idx="20" formatCode="_-[$$-409]* #,##0_ ;_-[$$-409]* \-#,##0\ ;_-[$$-409]* &quot;-&quot;??_ ;_-@_ ">
                  <c:v>1028</c:v>
                </c:pt>
                <c:pt idx="21" formatCode="_-[$$-409]* #,##0_ ;_-[$$-409]* \-#,##0\ ;_-[$$-409]* &quot;-&quot;??_ ;_-@_ ">
                  <c:v>1346.2252861898282</c:v>
                </c:pt>
                <c:pt idx="22" formatCode="_-[$$-409]* #,##0_ ;_-[$$-409]* \-#,##0\ ;_-[$$-409]* &quot;-&quot;??_ ;_-@_ ">
                  <c:v>1385.4285100463778</c:v>
                </c:pt>
                <c:pt idx="23" formatCode="_-[$$-409]* #,##0_ ;_-[$$-409]* \-#,##0\ ;_-[$$-409]* &quot;-&quot;??_ ;_-@_ ">
                  <c:v>1424.6317339029274</c:v>
                </c:pt>
                <c:pt idx="24" formatCode="_-[$$-409]* #,##0_ ;_-[$$-409]* \-#,##0\ ;_-[$$-409]* &quot;-&quot;??_ ;_-@_ ">
                  <c:v>1463.8349577594768</c:v>
                </c:pt>
                <c:pt idx="25" formatCode="_-[$$-409]* #,##0_ ;_-[$$-409]* \-#,##0\ ;_-[$$-409]* &quot;-&quot;??_ ;_-@_ ">
                  <c:v>1503.0381816160263</c:v>
                </c:pt>
                <c:pt idx="26" formatCode="_-[$$-409]* #,##0_ ;_-[$$-409]* \-#,##0\ ;_-[$$-409]* &quot;-&quot;??_ ;_-@_ ">
                  <c:v>1542.2414054725759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D-4E41-873E-17B129F6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39707760"/>
        <c:axId val="139718320"/>
      </c:lineChart>
      <c:catAx>
        <c:axId val="13970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18320"/>
        <c:crosses val="autoZero"/>
        <c:auto val="1"/>
        <c:lblAlgn val="ctr"/>
        <c:lblOffset val="100"/>
        <c:noMultiLvlLbl val="0"/>
      </c:catAx>
      <c:valAx>
        <c:axId val="139718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Sales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077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Exponential Smoothing (ETS)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Exponential!$C$4</c:f>
              <c:strCache>
                <c:ptCount val="1"/>
                <c:pt idx="0">
                  <c:v>Sales ($)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Exponential!$C$5:$C$31</c:f>
              <c:numCache>
                <c:formatCode>General</c:formatCode>
                <c:ptCount val="27"/>
                <c:pt idx="0">
                  <c:v>500</c:v>
                </c:pt>
                <c:pt idx="1">
                  <c:v>600</c:v>
                </c:pt>
                <c:pt idx="2">
                  <c:v>587</c:v>
                </c:pt>
                <c:pt idx="3">
                  <c:v>658</c:v>
                </c:pt>
                <c:pt idx="4">
                  <c:v>745</c:v>
                </c:pt>
                <c:pt idx="5">
                  <c:v>779</c:v>
                </c:pt>
                <c:pt idx="6">
                  <c:v>566</c:v>
                </c:pt>
                <c:pt idx="7">
                  <c:v>849</c:v>
                </c:pt>
                <c:pt idx="8">
                  <c:v>880</c:v>
                </c:pt>
                <c:pt idx="9">
                  <c:v>649</c:v>
                </c:pt>
                <c:pt idx="10">
                  <c:v>978</c:v>
                </c:pt>
                <c:pt idx="11">
                  <c:v>1120</c:v>
                </c:pt>
                <c:pt idx="12">
                  <c:v>944</c:v>
                </c:pt>
                <c:pt idx="13">
                  <c:v>1050</c:v>
                </c:pt>
                <c:pt idx="14">
                  <c:v>1123</c:v>
                </c:pt>
                <c:pt idx="15">
                  <c:v>1204</c:v>
                </c:pt>
                <c:pt idx="16">
                  <c:v>1276</c:v>
                </c:pt>
                <c:pt idx="17">
                  <c:v>1405</c:v>
                </c:pt>
                <c:pt idx="18">
                  <c:v>1320</c:v>
                </c:pt>
                <c:pt idx="19">
                  <c:v>1144</c:v>
                </c:pt>
                <c:pt idx="20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2-46EC-9527-C7D36DC17CD9}"/>
            </c:ext>
          </c:extLst>
        </c:ser>
        <c:ser>
          <c:idx val="1"/>
          <c:order val="1"/>
          <c:tx>
            <c:strRef>
              <c:f>Exponential!$D$4</c:f>
              <c:strCache>
                <c:ptCount val="1"/>
                <c:pt idx="0">
                  <c:v>Forecast (Sales ($))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exp"/>
            <c:dispRSqr val="0"/>
            <c:dispEq val="0"/>
          </c:trendline>
          <c:cat>
            <c:numRef>
              <c:f>Exponential!$B$5:$B$31</c:f>
              <c:numCache>
                <c:formatCode>m/d/yyyy</c:formatCode>
                <c:ptCount val="27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</c:numCache>
            </c:numRef>
          </c:cat>
          <c:val>
            <c:numRef>
              <c:f>Exponential!$D$5:$D$31</c:f>
              <c:numCache>
                <c:formatCode>General</c:formatCode>
                <c:ptCount val="27"/>
                <c:pt idx="20" formatCode="0.00">
                  <c:v>1028</c:v>
                </c:pt>
                <c:pt idx="21" formatCode="0.00">
                  <c:v>1346.2252861898282</c:v>
                </c:pt>
                <c:pt idx="22" formatCode="0.00">
                  <c:v>1385.4285100463778</c:v>
                </c:pt>
                <c:pt idx="23" formatCode="0.00">
                  <c:v>1424.6317339029274</c:v>
                </c:pt>
                <c:pt idx="24" formatCode="0.00">
                  <c:v>1463.8349577594768</c:v>
                </c:pt>
                <c:pt idx="25" formatCode="0.00">
                  <c:v>1503.0381816160263</c:v>
                </c:pt>
                <c:pt idx="26" formatCode="0.00">
                  <c:v>1542.2414054725759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2-46EC-9527-C7D36DC17CD9}"/>
            </c:ext>
          </c:extLst>
        </c:ser>
        <c:ser>
          <c:idx val="2"/>
          <c:order val="2"/>
          <c:tx>
            <c:strRef>
              <c:f>Exponential!$E$4</c:f>
              <c:strCache>
                <c:ptCount val="1"/>
                <c:pt idx="0">
                  <c:v>Lower Confidence Bound (Sales ($))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Exponential!$B$5:$B$31</c:f>
              <c:numCache>
                <c:formatCode>m/d/yyyy</c:formatCode>
                <c:ptCount val="27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</c:numCache>
            </c:numRef>
          </c:cat>
          <c:val>
            <c:numRef>
              <c:f>Exponential!$E$5:$E$31</c:f>
              <c:numCache>
                <c:formatCode>General</c:formatCode>
                <c:ptCount val="27"/>
                <c:pt idx="20" formatCode="0.00">
                  <c:v>1028</c:v>
                </c:pt>
                <c:pt idx="21" formatCode="0.00">
                  <c:v>1095.1350318161719</c:v>
                </c:pt>
                <c:pt idx="22" formatCode="0.00">
                  <c:v>1133.0608193462292</c:v>
                </c:pt>
                <c:pt idx="23" formatCode="0.00">
                  <c:v>1170.9678121889003</c:v>
                </c:pt>
                <c:pt idx="24" formatCode="0.00">
                  <c:v>1208.8560497217691</c:v>
                </c:pt>
                <c:pt idx="25" formatCode="0.00">
                  <c:v>1246.7255746372773</c:v>
                </c:pt>
                <c:pt idx="26" formatCode="0.00">
                  <c:v>1284.5764328270989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2-46EC-9527-C7D36DC17CD9}"/>
            </c:ext>
          </c:extLst>
        </c:ser>
        <c:ser>
          <c:idx val="3"/>
          <c:order val="3"/>
          <c:tx>
            <c:strRef>
              <c:f>Exponential!$F$4</c:f>
              <c:strCache>
                <c:ptCount val="1"/>
                <c:pt idx="0">
                  <c:v>Upper Confidence Bound (Sales ($))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Exponential!$B$5:$B$31</c:f>
              <c:numCache>
                <c:formatCode>m/d/yyyy</c:formatCode>
                <c:ptCount val="27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</c:numCache>
            </c:numRef>
          </c:cat>
          <c:val>
            <c:numRef>
              <c:f>Exponential!$F$5:$F$31</c:f>
              <c:numCache>
                <c:formatCode>General</c:formatCode>
                <c:ptCount val="27"/>
                <c:pt idx="20" formatCode="0.00">
                  <c:v>1028</c:v>
                </c:pt>
                <c:pt idx="21" formatCode="0.00">
                  <c:v>1597.3155405634845</c:v>
                </c:pt>
                <c:pt idx="22" formatCode="0.00">
                  <c:v>1637.7962007465264</c:v>
                </c:pt>
                <c:pt idx="23" formatCode="0.00">
                  <c:v>1678.2956556169545</c:v>
                </c:pt>
                <c:pt idx="24" formatCode="0.00">
                  <c:v>1718.8138657971845</c:v>
                </c:pt>
                <c:pt idx="25" formatCode="0.00">
                  <c:v>1759.3507885947754</c:v>
                </c:pt>
                <c:pt idx="26" formatCode="0.00">
                  <c:v>1799.906378118053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2-46EC-9527-C7D36DC1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641344"/>
        <c:axId val="1973645184"/>
      </c:lineChart>
      <c:catAx>
        <c:axId val="197364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645184"/>
        <c:crosses val="autoZero"/>
        <c:auto val="1"/>
        <c:lblAlgn val="ctr"/>
        <c:lblOffset val="100"/>
        <c:noMultiLvlLbl val="0"/>
      </c:catAx>
      <c:valAx>
        <c:axId val="197364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Sales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6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Demand!$D$4</c:f>
              <c:strCache>
                <c:ptCount val="1"/>
                <c:pt idx="0">
                  <c:v>Demand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3527996500437447E-3"/>
                  <c:y val="0.29652194517351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Demand!$C$5:$C$10</c:f>
              <c:numCache>
                <c:formatCode>_-[$$-409]* #,##0_ ;_-[$$-409]* \-#,##0\ ;_-[$$-409]* "-"??_ ;_-@_ </c:formatCode>
                <c:ptCount val="6"/>
                <c:pt idx="0">
                  <c:v>500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780</c:v>
                </c:pt>
                <c:pt idx="5">
                  <c:v>820</c:v>
                </c:pt>
              </c:numCache>
            </c:numRef>
          </c:xVal>
          <c:yVal>
            <c:numRef>
              <c:f>Demand!$D$5:$D$10</c:f>
              <c:numCache>
                <c:formatCode>0</c:formatCode>
                <c:ptCount val="6"/>
                <c:pt idx="0">
                  <c:v>750</c:v>
                </c:pt>
                <c:pt idx="1">
                  <c:v>800</c:v>
                </c:pt>
                <c:pt idx="2">
                  <c:v>900</c:v>
                </c:pt>
                <c:pt idx="3">
                  <c:v>1100</c:v>
                </c:pt>
                <c:pt idx="4">
                  <c:v>1050</c:v>
                </c:pt>
                <c:pt idx="5">
                  <c:v>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BE-49A2-89CF-D91A4EEA8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608319"/>
        <c:axId val="1089618399"/>
      </c:scatterChart>
      <c:valAx>
        <c:axId val="1089608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618399"/>
        <c:crosses val="autoZero"/>
        <c:crossBetween val="midCat"/>
      </c:valAx>
      <c:valAx>
        <c:axId val="108961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608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Historical!$C$4</c:f>
              <c:strCache>
                <c:ptCount val="1"/>
                <c:pt idx="0">
                  <c:v>Price per Barrel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Historical!$B$5:$B$19</c:f>
              <c:numCache>
                <c:formatCode>d\-mmm\-yy</c:formatCode>
                <c:ptCount val="15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</c:numCache>
            </c:numRef>
          </c:xVal>
          <c:yVal>
            <c:numRef>
              <c:f>Historical!$C$5:$C$19</c:f>
              <c:numCache>
                <c:formatCode>[$$-409]#,##0.00</c:formatCode>
                <c:ptCount val="15"/>
                <c:pt idx="0">
                  <c:v>113.67</c:v>
                </c:pt>
                <c:pt idx="1">
                  <c:v>104.09</c:v>
                </c:pt>
                <c:pt idx="2">
                  <c:v>90.73</c:v>
                </c:pt>
                <c:pt idx="3">
                  <c:v>96.75</c:v>
                </c:pt>
                <c:pt idx="4">
                  <c:v>115.27</c:v>
                </c:pt>
                <c:pt idx="5">
                  <c:v>106.28</c:v>
                </c:pt>
                <c:pt idx="6">
                  <c:v>109.41</c:v>
                </c:pt>
                <c:pt idx="7">
                  <c:v>98.17</c:v>
                </c:pt>
                <c:pt idx="8">
                  <c:v>107.19</c:v>
                </c:pt>
                <c:pt idx="9">
                  <c:v>125.1</c:v>
                </c:pt>
                <c:pt idx="10">
                  <c:v>117.64</c:v>
                </c:pt>
                <c:pt idx="11">
                  <c:v>112.2</c:v>
                </c:pt>
                <c:pt idx="12">
                  <c:v>100.85</c:v>
                </c:pt>
                <c:pt idx="13">
                  <c:v>112.56730769230801</c:v>
                </c:pt>
                <c:pt idx="14">
                  <c:v>113.292857142857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1-4C02-9E00-14F3DA8A4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519536"/>
        <c:axId val="1528633136"/>
      </c:scatterChart>
      <c:valAx>
        <c:axId val="145051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633136"/>
        <c:crosses val="autoZero"/>
        <c:crossBetween val="midCat"/>
      </c:valAx>
      <c:valAx>
        <c:axId val="15286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Price per Brrel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51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190500</xdr:rowOff>
    </xdr:from>
    <xdr:to>
      <xdr:col>10</xdr:col>
      <xdr:colOff>552450</xdr:colOff>
      <xdr:row>14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888F7-5F72-52A5-D3FF-1C2CF7B0B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5</xdr:row>
      <xdr:rowOff>133350</xdr:rowOff>
    </xdr:from>
    <xdr:to>
      <xdr:col>12</xdr:col>
      <xdr:colOff>466725</xdr:colOff>
      <xdr:row>22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C4D15A-10CA-46AB-7B95-464E56353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3</xdr:row>
      <xdr:rowOff>490536</xdr:rowOff>
    </xdr:from>
    <xdr:to>
      <xdr:col>16</xdr:col>
      <xdr:colOff>38099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7A67D2-58D7-8DEE-DA6F-996E95DFD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195262</xdr:rowOff>
    </xdr:from>
    <xdr:to>
      <xdr:col>12</xdr:col>
      <xdr:colOff>200025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090D38-76EC-2AF9-B3AB-F40F86274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19</xdr:row>
      <xdr:rowOff>119061</xdr:rowOff>
    </xdr:from>
    <xdr:to>
      <xdr:col>5</xdr:col>
      <xdr:colOff>723900</xdr:colOff>
      <xdr:row>33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F13CF8-7047-FD16-50AE-831A47069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E83F11-321C-4C5E-B1DF-128D7D7070EF}" name="Table9" displayName="Table9" ref="B4:D31" totalsRowShown="0">
  <autoFilter ref="B4:D31" xr:uid="{8DE83F11-321C-4C5E-B1DF-128D7D7070EF}"/>
  <tableColumns count="3">
    <tableColumn id="1" xr3:uid="{F9C6316B-65FB-427C-BC42-DF1E009B4DB8}" name="Day" dataDxfId="5"/>
    <tableColumn id="2" xr3:uid="{2C737ECF-D3EC-4161-9AD2-D5024200EE1E}" name="Sales ($)"/>
    <tableColumn id="3" xr3:uid="{F3F7D544-56BF-4B46-9C3B-3540305BD065}" name="Forecast($)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34E100-BB85-414F-BE9B-456B5F8F3D60}" name="Table3" displayName="Table3" ref="B4:F31" totalsRowShown="0" headerRowDxfId="3">
  <autoFilter ref="B4:F31" xr:uid="{FA34E100-BB85-414F-BE9B-456B5F8F3D60}"/>
  <tableColumns count="5">
    <tableColumn id="1" xr3:uid="{813438A6-158A-4D9C-BF6B-AEC61293E8F7}" name="Day" dataDxfId="2"/>
    <tableColumn id="2" xr3:uid="{B95D8952-6272-4645-9F88-8D44805B64F2}" name="Sales ($)"/>
    <tableColumn id="3" xr3:uid="{FFF53912-CFB2-4244-9AB9-35EBB8E34F9E}" name="Forecast (Sales ($))">
      <calculatedColumnFormula>_xlfn.FORECAST.ETS(B5,$C$5:$C$25,$B$5:$B$25,1,1)</calculatedColumnFormula>
    </tableColumn>
    <tableColumn id="4" xr3:uid="{18022993-D83D-435A-BB51-04F3E35CCFC4}" name="Lower Confidence Bound (Sales ($))" dataDxfId="1">
      <calculatedColumnFormula>D5-_xlfn.FORECAST.ETS.CONFINT(B5,$C$5:$C$25,$B$5:$B$25,0.95,1,1)</calculatedColumnFormula>
    </tableColumn>
    <tableColumn id="5" xr3:uid="{8F1310B4-0EA8-446D-A7C7-CBCADF915442}" name="Upper Confidence Bound (Sales ($))" dataDxfId="0">
      <calculatedColumnFormula>D5+_xlfn.FORECAST.ETS.CONFINT(B5,$C$5:$C$25,$B$5:$B$25,0.95,1,1)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1BAA-4D2E-4FAC-B1B7-C74A18C2C8AA}">
  <dimension ref="B2:D24"/>
  <sheetViews>
    <sheetView showGridLines="0" workbookViewId="0">
      <selection activeCell="H29" sqref="H29"/>
    </sheetView>
  </sheetViews>
  <sheetFormatPr defaultRowHeight="15" x14ac:dyDescent="0.25"/>
  <cols>
    <col min="1" max="1" width="4.28515625" customWidth="1"/>
    <col min="3" max="3" width="11.5703125" customWidth="1"/>
    <col min="4" max="4" width="23.85546875" customWidth="1"/>
  </cols>
  <sheetData>
    <row r="2" spans="2:4" ht="19.5" thickBot="1" x14ac:dyDescent="0.35">
      <c r="B2" s="31" t="s">
        <v>0</v>
      </c>
      <c r="C2" s="31"/>
      <c r="D2" s="31"/>
    </row>
    <row r="3" spans="2:4" ht="15.75" thickTop="1" x14ac:dyDescent="0.25"/>
    <row r="4" spans="2:4" x14ac:dyDescent="0.25">
      <c r="B4" s="1" t="s">
        <v>1</v>
      </c>
      <c r="C4" s="1" t="s">
        <v>2</v>
      </c>
      <c r="D4" s="1" t="s">
        <v>3</v>
      </c>
    </row>
    <row r="5" spans="2:4" x14ac:dyDescent="0.25">
      <c r="B5" s="2">
        <v>1</v>
      </c>
      <c r="C5" s="3">
        <v>40909</v>
      </c>
      <c r="D5" s="4">
        <v>2.1</v>
      </c>
    </row>
    <row r="6" spans="2:4" x14ac:dyDescent="0.25">
      <c r="B6" s="2">
        <v>2</v>
      </c>
      <c r="C6" s="3">
        <v>41000</v>
      </c>
      <c r="D6" s="4">
        <v>2.6</v>
      </c>
    </row>
    <row r="7" spans="2:4" x14ac:dyDescent="0.25">
      <c r="B7" s="2">
        <v>3</v>
      </c>
      <c r="C7" s="3">
        <v>41091</v>
      </c>
      <c r="D7" s="4">
        <v>3.75</v>
      </c>
    </row>
    <row r="8" spans="2:4" x14ac:dyDescent="0.25">
      <c r="B8" s="2">
        <v>4</v>
      </c>
      <c r="C8" s="3">
        <v>41183</v>
      </c>
      <c r="D8" s="4">
        <v>4.12</v>
      </c>
    </row>
    <row r="9" spans="2:4" x14ac:dyDescent="0.25">
      <c r="B9" s="2">
        <v>1</v>
      </c>
      <c r="C9" s="3">
        <v>41275</v>
      </c>
      <c r="D9" s="4">
        <v>4.97</v>
      </c>
    </row>
    <row r="10" spans="2:4" x14ac:dyDescent="0.25">
      <c r="B10" s="2">
        <v>2</v>
      </c>
      <c r="C10" s="3">
        <v>41365</v>
      </c>
      <c r="D10" s="4">
        <v>5.23</v>
      </c>
    </row>
    <row r="11" spans="2:4" x14ac:dyDescent="0.25">
      <c r="B11" s="2">
        <v>3</v>
      </c>
      <c r="C11" s="3">
        <v>41456</v>
      </c>
      <c r="D11" s="4">
        <v>4.84</v>
      </c>
    </row>
    <row r="12" spans="2:4" x14ac:dyDescent="0.25">
      <c r="B12" s="2">
        <v>4</v>
      </c>
      <c r="C12" s="3">
        <v>41548</v>
      </c>
      <c r="D12" s="4">
        <v>4.33</v>
      </c>
    </row>
    <row r="13" spans="2:4" x14ac:dyDescent="0.25">
      <c r="B13" s="2">
        <v>1</v>
      </c>
      <c r="C13" s="3">
        <v>41640</v>
      </c>
      <c r="D13" s="4">
        <v>3.6</v>
      </c>
    </row>
    <row r="14" spans="2:4" x14ac:dyDescent="0.25">
      <c r="B14" s="2">
        <v>2</v>
      </c>
      <c r="C14" s="3">
        <v>41730</v>
      </c>
      <c r="D14" s="4">
        <v>5.21</v>
      </c>
    </row>
    <row r="15" spans="2:4" x14ac:dyDescent="0.25">
      <c r="B15" s="2">
        <v>3</v>
      </c>
      <c r="C15" s="3">
        <v>41821</v>
      </c>
      <c r="D15" s="4">
        <v>6.34</v>
      </c>
    </row>
    <row r="16" spans="2:4" x14ac:dyDescent="0.25">
      <c r="B16" s="2">
        <v>4</v>
      </c>
      <c r="C16" s="3">
        <v>41913</v>
      </c>
      <c r="D16" s="4">
        <v>7.84</v>
      </c>
    </row>
    <row r="17" spans="2:4" x14ac:dyDescent="0.25">
      <c r="B17" s="2">
        <v>1</v>
      </c>
      <c r="C17" s="3">
        <v>42005</v>
      </c>
      <c r="D17" s="4">
        <v>7.01</v>
      </c>
    </row>
    <row r="18" spans="2:4" x14ac:dyDescent="0.25">
      <c r="B18" s="2">
        <v>2</v>
      </c>
      <c r="C18" s="3">
        <v>42095</v>
      </c>
      <c r="D18" s="4">
        <v>6.58</v>
      </c>
    </row>
    <row r="19" spans="2:4" x14ac:dyDescent="0.25">
      <c r="B19" s="2">
        <v>3</v>
      </c>
      <c r="C19" s="3">
        <v>42186</v>
      </c>
      <c r="D19" s="4">
        <v>5.87</v>
      </c>
    </row>
    <row r="20" spans="2:4" x14ac:dyDescent="0.25">
      <c r="B20" s="2">
        <v>4</v>
      </c>
      <c r="C20" s="3">
        <v>42278</v>
      </c>
      <c r="D20" s="4">
        <v>4.43</v>
      </c>
    </row>
    <row r="21" spans="2:4" x14ac:dyDescent="0.25">
      <c r="B21" s="2">
        <v>1</v>
      </c>
      <c r="C21" s="3">
        <v>42370</v>
      </c>
      <c r="D21" s="4">
        <v>5.74</v>
      </c>
    </row>
    <row r="22" spans="2:4" x14ac:dyDescent="0.25">
      <c r="B22" s="2">
        <v>2</v>
      </c>
      <c r="C22" s="3">
        <v>42461</v>
      </c>
      <c r="D22" s="4">
        <v>6.48</v>
      </c>
    </row>
    <row r="23" spans="2:4" x14ac:dyDescent="0.25">
      <c r="B23" s="2">
        <v>3</v>
      </c>
      <c r="C23" s="3">
        <v>42552</v>
      </c>
      <c r="D23" s="4">
        <v>7.5</v>
      </c>
    </row>
    <row r="24" spans="2:4" x14ac:dyDescent="0.25">
      <c r="B24" s="2">
        <v>4</v>
      </c>
      <c r="C24" s="3">
        <v>42644</v>
      </c>
      <c r="D24" s="4">
        <v>8.3000000000000007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32681-BFA5-4A79-8051-F6A000BEF086}">
  <dimension ref="B2:K26"/>
  <sheetViews>
    <sheetView showGridLines="0" workbookViewId="0">
      <selection activeCell="R14" sqref="R14"/>
    </sheetView>
  </sheetViews>
  <sheetFormatPr defaultRowHeight="15" x14ac:dyDescent="0.25"/>
  <cols>
    <col min="1" max="1" width="4.28515625" customWidth="1"/>
    <col min="2" max="2" width="11.7109375" customWidth="1"/>
    <col min="3" max="3" width="10.7109375" customWidth="1"/>
    <col min="4" max="4" width="13.28515625" customWidth="1"/>
  </cols>
  <sheetData>
    <row r="2" spans="2:11" ht="20.25" thickBot="1" x14ac:dyDescent="0.3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75" thickTop="1" x14ac:dyDescent="0.25"/>
    <row r="4" spans="2:11" x14ac:dyDescent="0.25">
      <c r="B4" s="1" t="s">
        <v>4</v>
      </c>
      <c r="C4" s="1" t="s">
        <v>5</v>
      </c>
      <c r="D4" s="1" t="s">
        <v>17</v>
      </c>
    </row>
    <row r="5" spans="2:11" x14ac:dyDescent="0.25">
      <c r="B5" s="5">
        <v>40452</v>
      </c>
      <c r="C5" s="13">
        <v>500</v>
      </c>
      <c r="D5" s="2"/>
    </row>
    <row r="6" spans="2:11" x14ac:dyDescent="0.25">
      <c r="B6" s="5">
        <v>40453</v>
      </c>
      <c r="C6" s="13">
        <v>600</v>
      </c>
      <c r="D6" s="2"/>
    </row>
    <row r="7" spans="2:11" x14ac:dyDescent="0.25">
      <c r="B7" s="5">
        <v>40454</v>
      </c>
      <c r="C7" s="13">
        <v>587</v>
      </c>
      <c r="D7" s="2"/>
    </row>
    <row r="8" spans="2:11" x14ac:dyDescent="0.25">
      <c r="B8" s="5">
        <v>40455</v>
      </c>
      <c r="C8" s="13">
        <v>658</v>
      </c>
      <c r="D8" s="2"/>
    </row>
    <row r="9" spans="2:11" x14ac:dyDescent="0.25">
      <c r="B9" s="5">
        <v>40456</v>
      </c>
      <c r="C9" s="13">
        <v>745</v>
      </c>
      <c r="D9" s="2"/>
    </row>
    <row r="10" spans="2:11" x14ac:dyDescent="0.25">
      <c r="B10" s="5">
        <v>40457</v>
      </c>
      <c r="C10" s="13">
        <v>779</v>
      </c>
      <c r="D10" s="2"/>
    </row>
    <row r="11" spans="2:11" x14ac:dyDescent="0.25">
      <c r="B11" s="5">
        <v>40458</v>
      </c>
      <c r="C11" s="13">
        <v>566</v>
      </c>
      <c r="D11" s="13">
        <f t="shared" ref="D11:D26" si="0">AVERAGE(C5:C11)</f>
        <v>633.57142857142856</v>
      </c>
    </row>
    <row r="12" spans="2:11" x14ac:dyDescent="0.25">
      <c r="B12" s="5">
        <v>40459</v>
      </c>
      <c r="C12" s="13">
        <v>849</v>
      </c>
      <c r="D12" s="13">
        <f t="shared" si="0"/>
        <v>683.42857142857144</v>
      </c>
    </row>
    <row r="13" spans="2:11" x14ac:dyDescent="0.25">
      <c r="B13" s="5">
        <v>40460</v>
      </c>
      <c r="C13" s="13">
        <v>880</v>
      </c>
      <c r="D13" s="13">
        <f t="shared" si="0"/>
        <v>723.42857142857144</v>
      </c>
    </row>
    <row r="14" spans="2:11" x14ac:dyDescent="0.25">
      <c r="B14" s="5">
        <v>40461</v>
      </c>
      <c r="C14" s="13">
        <v>649</v>
      </c>
      <c r="D14" s="13">
        <f t="shared" si="0"/>
        <v>732.28571428571433</v>
      </c>
    </row>
    <row r="15" spans="2:11" x14ac:dyDescent="0.25">
      <c r="B15" s="5">
        <v>40462</v>
      </c>
      <c r="C15" s="13">
        <v>978</v>
      </c>
      <c r="D15" s="13">
        <f t="shared" si="0"/>
        <v>778</v>
      </c>
    </row>
    <row r="16" spans="2:11" x14ac:dyDescent="0.25">
      <c r="B16" s="5">
        <v>40463</v>
      </c>
      <c r="C16" s="13">
        <v>1120</v>
      </c>
      <c r="D16" s="13">
        <f t="shared" si="0"/>
        <v>831.57142857142856</v>
      </c>
    </row>
    <row r="17" spans="2:4" x14ac:dyDescent="0.25">
      <c r="B17" s="5">
        <v>40464</v>
      </c>
      <c r="C17" s="13">
        <v>944</v>
      </c>
      <c r="D17" s="13">
        <f t="shared" si="0"/>
        <v>855.14285714285711</v>
      </c>
    </row>
    <row r="18" spans="2:4" x14ac:dyDescent="0.25">
      <c r="B18" s="5">
        <v>40465</v>
      </c>
      <c r="C18" s="13">
        <v>1050</v>
      </c>
      <c r="D18" s="13">
        <f t="shared" si="0"/>
        <v>924.28571428571433</v>
      </c>
    </row>
    <row r="19" spans="2:4" x14ac:dyDescent="0.25">
      <c r="B19" s="5">
        <v>40466</v>
      </c>
      <c r="C19" s="13">
        <v>1123</v>
      </c>
      <c r="D19" s="13">
        <f t="shared" si="0"/>
        <v>963.42857142857144</v>
      </c>
    </row>
    <row r="20" spans="2:4" x14ac:dyDescent="0.25">
      <c r="B20" s="5">
        <v>40467</v>
      </c>
      <c r="C20" s="13">
        <v>1204</v>
      </c>
      <c r="D20" s="13">
        <f t="shared" si="0"/>
        <v>1009.7142857142857</v>
      </c>
    </row>
    <row r="21" spans="2:4" x14ac:dyDescent="0.25">
      <c r="B21" s="5">
        <v>40468</v>
      </c>
      <c r="C21" s="13">
        <v>1276</v>
      </c>
      <c r="D21" s="13">
        <f t="shared" si="0"/>
        <v>1099.2857142857142</v>
      </c>
    </row>
    <row r="22" spans="2:4" x14ac:dyDescent="0.25">
      <c r="B22" s="5">
        <v>40469</v>
      </c>
      <c r="C22" s="13">
        <v>1405</v>
      </c>
      <c r="D22" s="13">
        <f t="shared" si="0"/>
        <v>1160.2857142857142</v>
      </c>
    </row>
    <row r="23" spans="2:4" x14ac:dyDescent="0.25">
      <c r="B23" s="5">
        <v>40470</v>
      </c>
      <c r="C23" s="13">
        <v>1320</v>
      </c>
      <c r="D23" s="13">
        <f t="shared" si="0"/>
        <v>1188.8571428571429</v>
      </c>
    </row>
    <row r="24" spans="2:4" x14ac:dyDescent="0.25">
      <c r="B24" s="5">
        <v>40471</v>
      </c>
      <c r="C24" s="13">
        <v>1144</v>
      </c>
      <c r="D24" s="13">
        <f t="shared" si="0"/>
        <v>1217.4285714285713</v>
      </c>
    </row>
    <row r="25" spans="2:4" x14ac:dyDescent="0.25">
      <c r="B25" s="5">
        <v>40472</v>
      </c>
      <c r="C25" s="13">
        <v>1028</v>
      </c>
      <c r="D25" s="13">
        <f t="shared" si="0"/>
        <v>1214.2857142857142</v>
      </c>
    </row>
    <row r="26" spans="2:4" x14ac:dyDescent="0.25">
      <c r="B26" s="5">
        <v>40473</v>
      </c>
      <c r="C26" s="2"/>
      <c r="D26" s="13">
        <f t="shared" si="0"/>
        <v>1229.5</v>
      </c>
    </row>
  </sheetData>
  <mergeCells count="1">
    <mergeCell ref="B2:K2"/>
  </mergeCells>
  <pageMargins left="0.7" right="0.7" top="0.75" bottom="0.75" header="0.3" footer="0.3"/>
  <pageSetup paperSize="9" orientation="portrait" r:id="rId1"/>
  <ignoredErrors>
    <ignoredError sqref="D11:D2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092EA-9D26-42A4-8C74-314693C001F9}">
  <dimension ref="B2:K31"/>
  <sheetViews>
    <sheetView showGridLines="0" workbookViewId="0">
      <selection activeCell="K29" sqref="K29"/>
    </sheetView>
  </sheetViews>
  <sheetFormatPr defaultRowHeight="15" x14ac:dyDescent="0.25"/>
  <cols>
    <col min="1" max="1" width="3.140625" customWidth="1"/>
    <col min="2" max="2" width="10.5703125" customWidth="1"/>
    <col min="3" max="3" width="11.140625" customWidth="1"/>
    <col min="4" max="4" width="13.42578125" customWidth="1"/>
    <col min="11" max="11" width="10.5703125" customWidth="1"/>
  </cols>
  <sheetData>
    <row r="2" spans="2:11" ht="20.25" thickBot="1" x14ac:dyDescent="0.3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75" thickTop="1" x14ac:dyDescent="0.25"/>
    <row r="4" spans="2:11" x14ac:dyDescent="0.25">
      <c r="B4" t="s">
        <v>4</v>
      </c>
      <c r="C4" t="s">
        <v>5</v>
      </c>
      <c r="D4" t="s">
        <v>18</v>
      </c>
    </row>
    <row r="5" spans="2:11" x14ac:dyDescent="0.25">
      <c r="B5" s="6">
        <v>40452</v>
      </c>
      <c r="C5" s="15">
        <v>500</v>
      </c>
    </row>
    <row r="6" spans="2:11" x14ac:dyDescent="0.25">
      <c r="B6" s="6">
        <v>40453</v>
      </c>
      <c r="C6" s="15">
        <v>600</v>
      </c>
    </row>
    <row r="7" spans="2:11" x14ac:dyDescent="0.25">
      <c r="B7" s="6">
        <v>40454</v>
      </c>
      <c r="C7" s="15">
        <v>587</v>
      </c>
    </row>
    <row r="8" spans="2:11" x14ac:dyDescent="0.25">
      <c r="B8" s="6">
        <v>40455</v>
      </c>
      <c r="C8" s="15">
        <v>658</v>
      </c>
    </row>
    <row r="9" spans="2:11" x14ac:dyDescent="0.25">
      <c r="B9" s="6">
        <v>40456</v>
      </c>
      <c r="C9" s="15">
        <v>745</v>
      </c>
    </row>
    <row r="10" spans="2:11" x14ac:dyDescent="0.25">
      <c r="B10" s="6">
        <v>40457</v>
      </c>
      <c r="C10" s="15">
        <v>779</v>
      </c>
    </row>
    <row r="11" spans="2:11" x14ac:dyDescent="0.25">
      <c r="B11" s="6">
        <v>40458</v>
      </c>
      <c r="C11" s="15">
        <v>566</v>
      </c>
    </row>
    <row r="12" spans="2:11" x14ac:dyDescent="0.25">
      <c r="B12" s="6">
        <v>40459</v>
      </c>
      <c r="C12" s="15">
        <v>849</v>
      </c>
    </row>
    <row r="13" spans="2:11" x14ac:dyDescent="0.25">
      <c r="B13" s="6">
        <v>40460</v>
      </c>
      <c r="C13" s="15">
        <v>880</v>
      </c>
    </row>
    <row r="14" spans="2:11" x14ac:dyDescent="0.25">
      <c r="B14" s="6">
        <v>40461</v>
      </c>
      <c r="C14" s="15">
        <v>649</v>
      </c>
    </row>
    <row r="15" spans="2:11" x14ac:dyDescent="0.25">
      <c r="B15" s="6">
        <v>40462</v>
      </c>
      <c r="C15" s="15">
        <v>978</v>
      </c>
    </row>
    <row r="16" spans="2:11" x14ac:dyDescent="0.25">
      <c r="B16" s="6">
        <v>40463</v>
      </c>
      <c r="C16" s="15">
        <v>1120</v>
      </c>
    </row>
    <row r="17" spans="2:9" x14ac:dyDescent="0.25">
      <c r="B17" s="6">
        <v>40464</v>
      </c>
      <c r="C17" s="15">
        <v>944</v>
      </c>
    </row>
    <row r="18" spans="2:9" x14ac:dyDescent="0.25">
      <c r="B18" s="6">
        <v>40465</v>
      </c>
      <c r="C18" s="15">
        <v>1050</v>
      </c>
    </row>
    <row r="19" spans="2:9" x14ac:dyDescent="0.25">
      <c r="B19" s="6">
        <v>40466</v>
      </c>
      <c r="C19" s="15">
        <v>1123</v>
      </c>
    </row>
    <row r="20" spans="2:9" x14ac:dyDescent="0.25">
      <c r="B20" s="6">
        <v>40467</v>
      </c>
      <c r="C20" s="15">
        <v>1204</v>
      </c>
    </row>
    <row r="21" spans="2:9" x14ac:dyDescent="0.25">
      <c r="B21" s="6">
        <v>40468</v>
      </c>
      <c r="C21" s="15">
        <v>1276</v>
      </c>
    </row>
    <row r="22" spans="2:9" x14ac:dyDescent="0.25">
      <c r="B22" s="6">
        <v>40469</v>
      </c>
      <c r="C22" s="15">
        <v>1405</v>
      </c>
    </row>
    <row r="23" spans="2:9" x14ac:dyDescent="0.25">
      <c r="B23" s="6">
        <v>40470</v>
      </c>
      <c r="C23" s="15">
        <v>1320</v>
      </c>
    </row>
    <row r="24" spans="2:9" x14ac:dyDescent="0.25">
      <c r="B24" s="6">
        <v>40471</v>
      </c>
      <c r="C24" s="15">
        <v>1144</v>
      </c>
    </row>
    <row r="25" spans="2:9" x14ac:dyDescent="0.25">
      <c r="B25" s="6">
        <v>40472</v>
      </c>
      <c r="C25" s="15">
        <v>1028</v>
      </c>
      <c r="D25" s="15">
        <v>1028</v>
      </c>
      <c r="H25" s="16"/>
      <c r="I25" s="16" t="s">
        <v>20</v>
      </c>
    </row>
    <row r="26" spans="2:9" x14ac:dyDescent="0.25">
      <c r="B26" s="6">
        <v>40473</v>
      </c>
      <c r="D26" s="15">
        <f t="shared" ref="D26:D31" si="0">_xlfn.FORECAST.ETS(B26,$C$5:$C$25,$B$5:$B$25,1,1)</f>
        <v>1346.2252861898282</v>
      </c>
    </row>
    <row r="27" spans="2:9" x14ac:dyDescent="0.25">
      <c r="B27" s="6">
        <v>40474</v>
      </c>
      <c r="D27" s="15">
        <f t="shared" si="0"/>
        <v>1385.4285100463778</v>
      </c>
    </row>
    <row r="28" spans="2:9" x14ac:dyDescent="0.25">
      <c r="B28" s="6">
        <v>40475</v>
      </c>
      <c r="D28" s="15">
        <f t="shared" si="0"/>
        <v>1424.6317339029274</v>
      </c>
      <c r="F28" s="16" t="s">
        <v>19</v>
      </c>
    </row>
    <row r="29" spans="2:9" x14ac:dyDescent="0.25">
      <c r="B29" s="6">
        <v>40476</v>
      </c>
      <c r="D29" s="15">
        <f t="shared" si="0"/>
        <v>1463.8349577594768</v>
      </c>
    </row>
    <row r="30" spans="2:9" x14ac:dyDescent="0.25">
      <c r="B30" s="6">
        <v>40477</v>
      </c>
      <c r="D30" s="15">
        <f t="shared" si="0"/>
        <v>1503.0381816160263</v>
      </c>
    </row>
    <row r="31" spans="2:9" x14ac:dyDescent="0.25">
      <c r="B31" s="6">
        <v>40478</v>
      </c>
      <c r="D31" s="15">
        <f t="shared" si="0"/>
        <v>1542.2414054725759</v>
      </c>
    </row>
  </sheetData>
  <mergeCells count="1">
    <mergeCell ref="B2:K2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96F4-3301-4B12-A854-A7C2D7A64037}">
  <dimension ref="B2:L41"/>
  <sheetViews>
    <sheetView showGridLines="0" topLeftCell="A3" workbookViewId="0">
      <selection activeCell="R23" sqref="R23"/>
    </sheetView>
  </sheetViews>
  <sheetFormatPr defaultRowHeight="15" x14ac:dyDescent="0.25"/>
  <cols>
    <col min="1" max="1" width="2.85546875" customWidth="1"/>
    <col min="2" max="2" width="10.5703125" customWidth="1"/>
    <col min="3" max="3" width="8.5703125" customWidth="1"/>
    <col min="4" max="4" width="9.7109375" customWidth="1"/>
    <col min="5" max="5" width="17.85546875" customWidth="1"/>
    <col min="6" max="6" width="17" customWidth="1"/>
  </cols>
  <sheetData>
    <row r="2" spans="2:6" ht="20.25" thickBot="1" x14ac:dyDescent="0.3">
      <c r="B2" s="33" t="s">
        <v>0</v>
      </c>
      <c r="C2" s="33"/>
      <c r="D2" s="33"/>
      <c r="E2" s="33"/>
      <c r="F2" s="33"/>
    </row>
    <row r="3" spans="2:6" ht="15.75" thickTop="1" x14ac:dyDescent="0.25"/>
    <row r="4" spans="2:6" s="17" customFormat="1" ht="60" x14ac:dyDescent="0.25">
      <c r="B4" s="18" t="s">
        <v>4</v>
      </c>
      <c r="C4" s="18" t="s">
        <v>5</v>
      </c>
      <c r="D4" s="18" t="s">
        <v>21</v>
      </c>
      <c r="E4" s="18" t="s">
        <v>22</v>
      </c>
      <c r="F4" s="18" t="s">
        <v>23</v>
      </c>
    </row>
    <row r="5" spans="2:6" x14ac:dyDescent="0.25">
      <c r="B5" s="6">
        <v>40452</v>
      </c>
      <c r="C5">
        <v>500</v>
      </c>
    </row>
    <row r="6" spans="2:6" x14ac:dyDescent="0.25">
      <c r="B6" s="6">
        <v>40453</v>
      </c>
      <c r="C6">
        <v>600</v>
      </c>
    </row>
    <row r="7" spans="2:6" x14ac:dyDescent="0.25">
      <c r="B7" s="6">
        <v>40454</v>
      </c>
      <c r="C7">
        <v>587</v>
      </c>
    </row>
    <row r="8" spans="2:6" x14ac:dyDescent="0.25">
      <c r="B8" s="6">
        <v>40455</v>
      </c>
      <c r="C8">
        <v>658</v>
      </c>
    </row>
    <row r="9" spans="2:6" x14ac:dyDescent="0.25">
      <c r="B9" s="6">
        <v>40456</v>
      </c>
      <c r="C9">
        <v>745</v>
      </c>
    </row>
    <row r="10" spans="2:6" x14ac:dyDescent="0.25">
      <c r="B10" s="6">
        <v>40457</v>
      </c>
      <c r="C10">
        <v>779</v>
      </c>
    </row>
    <row r="11" spans="2:6" x14ac:dyDescent="0.25">
      <c r="B11" s="6">
        <v>40458</v>
      </c>
      <c r="C11">
        <v>566</v>
      </c>
    </row>
    <row r="12" spans="2:6" x14ac:dyDescent="0.25">
      <c r="B12" s="6">
        <v>40459</v>
      </c>
      <c r="C12">
        <v>849</v>
      </c>
    </row>
    <row r="13" spans="2:6" x14ac:dyDescent="0.25">
      <c r="B13" s="6">
        <v>40460</v>
      </c>
      <c r="C13">
        <v>880</v>
      </c>
    </row>
    <row r="14" spans="2:6" x14ac:dyDescent="0.25">
      <c r="B14" s="6">
        <v>40461</v>
      </c>
      <c r="C14">
        <v>649</v>
      </c>
    </row>
    <row r="15" spans="2:6" x14ac:dyDescent="0.25">
      <c r="B15" s="6">
        <v>40462</v>
      </c>
      <c r="C15">
        <v>978</v>
      </c>
    </row>
    <row r="16" spans="2:6" x14ac:dyDescent="0.25">
      <c r="B16" s="6">
        <v>40463</v>
      </c>
      <c r="C16">
        <v>1120</v>
      </c>
    </row>
    <row r="17" spans="2:6" x14ac:dyDescent="0.25">
      <c r="B17" s="6">
        <v>40464</v>
      </c>
      <c r="C17">
        <v>944</v>
      </c>
    </row>
    <row r="18" spans="2:6" x14ac:dyDescent="0.25">
      <c r="B18" s="6">
        <v>40465</v>
      </c>
      <c r="C18">
        <v>1050</v>
      </c>
    </row>
    <row r="19" spans="2:6" x14ac:dyDescent="0.25">
      <c r="B19" s="6">
        <v>40466</v>
      </c>
      <c r="C19">
        <v>1123</v>
      </c>
    </row>
    <row r="20" spans="2:6" x14ac:dyDescent="0.25">
      <c r="B20" s="6">
        <v>40467</v>
      </c>
      <c r="C20">
        <v>1204</v>
      </c>
    </row>
    <row r="21" spans="2:6" x14ac:dyDescent="0.25">
      <c r="B21" s="6">
        <v>40468</v>
      </c>
      <c r="C21">
        <v>1276</v>
      </c>
    </row>
    <row r="22" spans="2:6" x14ac:dyDescent="0.25">
      <c r="B22" s="6">
        <v>40469</v>
      </c>
      <c r="C22">
        <v>1405</v>
      </c>
    </row>
    <row r="23" spans="2:6" x14ac:dyDescent="0.25">
      <c r="B23" s="6">
        <v>40470</v>
      </c>
      <c r="C23">
        <v>1320</v>
      </c>
    </row>
    <row r="24" spans="2:6" x14ac:dyDescent="0.25">
      <c r="B24" s="6">
        <v>40471</v>
      </c>
      <c r="C24">
        <v>1144</v>
      </c>
    </row>
    <row r="25" spans="2:6" x14ac:dyDescent="0.25">
      <c r="B25" s="6">
        <v>40472</v>
      </c>
      <c r="C25">
        <v>1028</v>
      </c>
      <c r="D25" s="7">
        <v>1028</v>
      </c>
      <c r="E25" s="7">
        <v>1028</v>
      </c>
      <c r="F25" s="7">
        <v>1028</v>
      </c>
    </row>
    <row r="26" spans="2:6" x14ac:dyDescent="0.25">
      <c r="B26" s="6">
        <v>40473</v>
      </c>
      <c r="D26" s="7">
        <f t="shared" ref="D26:D31" si="0">_xlfn.FORECAST.ETS(B26,$C$5:$C$25,$B$5:$B$25,1,1)</f>
        <v>1346.2252861898282</v>
      </c>
      <c r="E26" s="7">
        <f t="shared" ref="E26:E31" si="1">D26-_xlfn.FORECAST.ETS.CONFINT(B26,$C$5:$C$25,$B$5:$B$25,0.95,1,1)</f>
        <v>1095.1350318161719</v>
      </c>
      <c r="F26" s="7">
        <f t="shared" ref="F26:F31" si="2">D26+_xlfn.FORECAST.ETS.CONFINT(B26,$C$5:$C$25,$B$5:$B$25,0.95,1,1)</f>
        <v>1597.3155405634845</v>
      </c>
    </row>
    <row r="27" spans="2:6" x14ac:dyDescent="0.25">
      <c r="B27" s="6">
        <v>40474</v>
      </c>
      <c r="D27" s="7">
        <f t="shared" si="0"/>
        <v>1385.4285100463778</v>
      </c>
      <c r="E27" s="7">
        <f t="shared" si="1"/>
        <v>1133.0608193462292</v>
      </c>
      <c r="F27" s="7">
        <f t="shared" si="2"/>
        <v>1637.7962007465264</v>
      </c>
    </row>
    <row r="28" spans="2:6" x14ac:dyDescent="0.25">
      <c r="B28" s="6">
        <v>40475</v>
      </c>
      <c r="D28" s="7">
        <f t="shared" si="0"/>
        <v>1424.6317339029274</v>
      </c>
      <c r="E28" s="7">
        <f t="shared" si="1"/>
        <v>1170.9678121889003</v>
      </c>
      <c r="F28" s="7">
        <f t="shared" si="2"/>
        <v>1678.2956556169545</v>
      </c>
    </row>
    <row r="29" spans="2:6" x14ac:dyDescent="0.25">
      <c r="B29" s="6">
        <v>40476</v>
      </c>
      <c r="D29" s="7">
        <f t="shared" si="0"/>
        <v>1463.8349577594768</v>
      </c>
      <c r="E29" s="7">
        <f t="shared" si="1"/>
        <v>1208.8560497217691</v>
      </c>
      <c r="F29" s="7">
        <f t="shared" si="2"/>
        <v>1718.8138657971845</v>
      </c>
    </row>
    <row r="30" spans="2:6" x14ac:dyDescent="0.25">
      <c r="B30" s="6">
        <v>40477</v>
      </c>
      <c r="D30" s="7">
        <f t="shared" si="0"/>
        <v>1503.0381816160263</v>
      </c>
      <c r="E30" s="7">
        <f t="shared" si="1"/>
        <v>1246.7255746372773</v>
      </c>
      <c r="F30" s="7">
        <f t="shared" si="2"/>
        <v>1759.3507885947754</v>
      </c>
    </row>
    <row r="31" spans="2:6" x14ac:dyDescent="0.25">
      <c r="B31" s="6">
        <v>40478</v>
      </c>
      <c r="D31" s="7">
        <f t="shared" si="0"/>
        <v>1542.2414054725759</v>
      </c>
      <c r="E31" s="7">
        <f t="shared" si="1"/>
        <v>1284.5764328270989</v>
      </c>
      <c r="F31" s="7">
        <f t="shared" si="2"/>
        <v>1799.906378118053</v>
      </c>
    </row>
    <row r="41" spans="12:12" x14ac:dyDescent="0.25">
      <c r="L41">
        <f>_xlfn.FORECAST.ETS(B26,$C$5:$C$25,$B$5:$B$25,1,1)</f>
        <v>1346.2252861898282</v>
      </c>
    </row>
  </sheetData>
  <mergeCells count="1">
    <mergeCell ref="B2:F2"/>
  </mergeCells>
  <pageMargins left="0.7" right="0.7" top="0.75" bottom="0.75" header="0.3" footer="0.3"/>
  <ignoredErrors>
    <ignoredError sqref="D25:F25" calculatedColumn="1"/>
  </ignoredErrors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0587-EA0C-4F59-9464-DAB82EB207F6}">
  <dimension ref="B2:J35"/>
  <sheetViews>
    <sheetView showGridLines="0" workbookViewId="0">
      <selection activeCell="H5" sqref="H5"/>
    </sheetView>
  </sheetViews>
  <sheetFormatPr defaultRowHeight="15" x14ac:dyDescent="0.25"/>
  <cols>
    <col min="1" max="1" width="3.140625" customWidth="1"/>
    <col min="2" max="2" width="11.42578125" customWidth="1"/>
    <col min="3" max="3" width="15.85546875" customWidth="1"/>
    <col min="4" max="4" width="11.7109375" customWidth="1"/>
    <col min="5" max="5" width="7" customWidth="1"/>
    <col min="6" max="6" width="10.7109375" customWidth="1"/>
    <col min="7" max="7" width="15.28515625" customWidth="1"/>
    <col min="8" max="8" width="10.85546875" customWidth="1"/>
    <col min="9" max="9" width="11.140625" customWidth="1"/>
    <col min="10" max="10" width="11.28515625" customWidth="1"/>
  </cols>
  <sheetData>
    <row r="2" spans="2:8" ht="19.5" thickBot="1" x14ac:dyDescent="0.35">
      <c r="B2" s="31" t="s">
        <v>0</v>
      </c>
      <c r="C2" s="31"/>
      <c r="D2" s="31"/>
    </row>
    <row r="3" spans="2:8" ht="15.75" thickTop="1" x14ac:dyDescent="0.25"/>
    <row r="4" spans="2:8" s="17" customFormat="1" ht="32.25" customHeight="1" x14ac:dyDescent="0.25">
      <c r="B4" s="24" t="s">
        <v>15</v>
      </c>
      <c r="C4" s="24" t="s">
        <v>24</v>
      </c>
      <c r="D4" s="24" t="s">
        <v>50</v>
      </c>
      <c r="F4" s="24" t="s">
        <v>15</v>
      </c>
      <c r="G4" s="24" t="s">
        <v>24</v>
      </c>
      <c r="H4" s="24" t="s">
        <v>50</v>
      </c>
    </row>
    <row r="5" spans="2:8" x14ac:dyDescent="0.25">
      <c r="B5" s="5">
        <v>44197</v>
      </c>
      <c r="C5" s="10">
        <v>1000</v>
      </c>
      <c r="D5" s="10">
        <v>5000</v>
      </c>
      <c r="F5" s="5">
        <v>44532</v>
      </c>
      <c r="G5" s="10">
        <v>2000</v>
      </c>
      <c r="H5" s="10">
        <f>(G5*H9)+H10</f>
        <v>9332.3599523241955</v>
      </c>
    </row>
    <row r="6" spans="2:8" x14ac:dyDescent="0.25">
      <c r="B6" s="5">
        <v>44228</v>
      </c>
      <c r="C6" s="10">
        <v>1200</v>
      </c>
      <c r="D6" s="10">
        <v>5500</v>
      </c>
      <c r="F6" s="16"/>
      <c r="G6" s="26" t="s">
        <v>54</v>
      </c>
      <c r="H6" s="26" t="s">
        <v>55</v>
      </c>
    </row>
    <row r="7" spans="2:8" x14ac:dyDescent="0.25">
      <c r="B7" s="5">
        <v>44256</v>
      </c>
      <c r="C7" s="10">
        <v>1150</v>
      </c>
      <c r="D7" s="10">
        <v>5300</v>
      </c>
    </row>
    <row r="8" spans="2:8" ht="15.75" x14ac:dyDescent="0.25">
      <c r="B8" s="5">
        <v>44287</v>
      </c>
      <c r="C8" s="10">
        <v>1300</v>
      </c>
      <c r="D8" s="10">
        <v>6000</v>
      </c>
      <c r="F8" s="34" t="s">
        <v>51</v>
      </c>
      <c r="G8" s="34"/>
      <c r="H8" s="34"/>
    </row>
    <row r="9" spans="2:8" x14ac:dyDescent="0.25">
      <c r="B9" s="5">
        <v>44317</v>
      </c>
      <c r="C9" s="10">
        <v>1400</v>
      </c>
      <c r="D9" s="10">
        <v>6500</v>
      </c>
      <c r="F9" s="25" t="s">
        <v>52</v>
      </c>
      <c r="G9" s="25"/>
      <c r="H9" s="2">
        <v>4.6400476758045288</v>
      </c>
    </row>
    <row r="10" spans="2:8" x14ac:dyDescent="0.25">
      <c r="B10" s="5">
        <v>44348</v>
      </c>
      <c r="C10" s="10">
        <v>1350</v>
      </c>
      <c r="D10" s="10">
        <v>6200</v>
      </c>
      <c r="F10" s="25" t="s">
        <v>53</v>
      </c>
      <c r="G10" s="25"/>
      <c r="H10" s="2">
        <v>52.264600715137931</v>
      </c>
    </row>
    <row r="11" spans="2:8" x14ac:dyDescent="0.25">
      <c r="B11" s="5">
        <v>44378</v>
      </c>
      <c r="C11" s="10">
        <v>1500</v>
      </c>
      <c r="D11" s="10">
        <v>7000</v>
      </c>
    </row>
    <row r="12" spans="2:8" x14ac:dyDescent="0.25">
      <c r="B12" s="5">
        <v>44409</v>
      </c>
      <c r="C12" s="10">
        <v>1600</v>
      </c>
      <c r="D12" s="10">
        <v>7500</v>
      </c>
    </row>
    <row r="13" spans="2:8" x14ac:dyDescent="0.25">
      <c r="B13" s="5">
        <v>44440</v>
      </c>
      <c r="C13" s="10">
        <v>1550</v>
      </c>
      <c r="D13" s="10">
        <v>7200</v>
      </c>
    </row>
    <row r="14" spans="2:8" x14ac:dyDescent="0.25">
      <c r="B14" s="5">
        <v>44470</v>
      </c>
      <c r="C14" s="10">
        <v>1700</v>
      </c>
      <c r="D14" s="10">
        <v>8000</v>
      </c>
    </row>
    <row r="15" spans="2:8" x14ac:dyDescent="0.25">
      <c r="B15" s="5">
        <v>44501</v>
      </c>
      <c r="C15" s="10">
        <v>1750</v>
      </c>
      <c r="D15" s="10">
        <v>8200</v>
      </c>
    </row>
    <row r="16" spans="2:8" x14ac:dyDescent="0.25">
      <c r="B16" s="5">
        <v>44531</v>
      </c>
      <c r="C16" s="10">
        <v>1800</v>
      </c>
      <c r="D16" s="10">
        <v>8500</v>
      </c>
    </row>
    <row r="18" spans="2:7" ht="16.5" customHeight="1" x14ac:dyDescent="0.25">
      <c r="B18" t="s">
        <v>25</v>
      </c>
    </row>
    <row r="19" spans="2:7" ht="15.75" thickBot="1" x14ac:dyDescent="0.3"/>
    <row r="20" spans="2:7" x14ac:dyDescent="0.25">
      <c r="B20" s="21" t="s">
        <v>26</v>
      </c>
      <c r="C20" s="21"/>
    </row>
    <row r="21" spans="2:7" x14ac:dyDescent="0.25">
      <c r="B21" t="s">
        <v>27</v>
      </c>
      <c r="C21">
        <v>0.99485569584963629</v>
      </c>
    </row>
    <row r="22" spans="2:7" x14ac:dyDescent="0.25">
      <c r="B22" t="s">
        <v>28</v>
      </c>
      <c r="C22">
        <v>0.98973785556446392</v>
      </c>
    </row>
    <row r="23" spans="2:7" x14ac:dyDescent="0.25">
      <c r="B23" t="s">
        <v>29</v>
      </c>
      <c r="C23">
        <v>0.98871164112091026</v>
      </c>
    </row>
    <row r="24" spans="2:7" x14ac:dyDescent="0.25">
      <c r="B24" t="s">
        <v>30</v>
      </c>
      <c r="C24">
        <v>124.9314472330619</v>
      </c>
    </row>
    <row r="25" spans="2:7" ht="15.75" thickBot="1" x14ac:dyDescent="0.3">
      <c r="B25" s="19" t="s">
        <v>31</v>
      </c>
      <c r="C25" s="19">
        <v>12</v>
      </c>
    </row>
    <row r="27" spans="2:7" ht="15.75" thickBot="1" x14ac:dyDescent="0.3">
      <c r="B27" t="s">
        <v>32</v>
      </c>
    </row>
    <row r="28" spans="2:7" x14ac:dyDescent="0.25">
      <c r="B28" s="20"/>
      <c r="C28" s="20" t="s">
        <v>37</v>
      </c>
      <c r="D28" s="20" t="s">
        <v>38</v>
      </c>
      <c r="E28" s="20" t="s">
        <v>39</v>
      </c>
      <c r="F28" s="20" t="s">
        <v>40</v>
      </c>
      <c r="G28" s="20" t="s">
        <v>41</v>
      </c>
    </row>
    <row r="29" spans="2:7" x14ac:dyDescent="0.25">
      <c r="B29" t="s">
        <v>33</v>
      </c>
      <c r="C29">
        <v>1</v>
      </c>
      <c r="D29">
        <v>15053088.001589194</v>
      </c>
      <c r="E29">
        <v>15053088.001589194</v>
      </c>
      <c r="F29">
        <v>964.45519918543903</v>
      </c>
      <c r="G29">
        <v>2.8129144697694969E-11</v>
      </c>
    </row>
    <row r="30" spans="2:7" x14ac:dyDescent="0.25">
      <c r="B30" t="s">
        <v>34</v>
      </c>
      <c r="C30">
        <v>10</v>
      </c>
      <c r="D30">
        <v>156078.6650774733</v>
      </c>
      <c r="E30">
        <v>15607.866507747331</v>
      </c>
    </row>
    <row r="31" spans="2:7" ht="15.75" thickBot="1" x14ac:dyDescent="0.3">
      <c r="B31" s="19" t="s">
        <v>35</v>
      </c>
      <c r="C31" s="19">
        <v>11</v>
      </c>
      <c r="D31" s="19">
        <v>15209166.666666668</v>
      </c>
      <c r="E31" s="19"/>
      <c r="F31" s="19"/>
      <c r="G31" s="19"/>
    </row>
    <row r="32" spans="2:7" ht="15.75" thickBot="1" x14ac:dyDescent="0.3"/>
    <row r="33" spans="2:10" x14ac:dyDescent="0.25">
      <c r="B33" s="20"/>
      <c r="C33" s="20" t="s">
        <v>42</v>
      </c>
      <c r="D33" s="20" t="s">
        <v>30</v>
      </c>
      <c r="E33" s="20" t="s">
        <v>43</v>
      </c>
      <c r="F33" s="20" t="s">
        <v>44</v>
      </c>
      <c r="G33" s="20" t="s">
        <v>45</v>
      </c>
      <c r="H33" s="20" t="s">
        <v>46</v>
      </c>
      <c r="I33" s="20" t="s">
        <v>47</v>
      </c>
      <c r="J33" s="20" t="s">
        <v>48</v>
      </c>
    </row>
    <row r="34" spans="2:10" x14ac:dyDescent="0.25">
      <c r="B34" s="22" t="s">
        <v>36</v>
      </c>
      <c r="C34" s="22">
        <v>52.264600715137931</v>
      </c>
      <c r="D34">
        <v>218.39857530376176</v>
      </c>
      <c r="E34">
        <v>0.23930834091955594</v>
      </c>
      <c r="F34">
        <v>0.81569993153702058</v>
      </c>
      <c r="G34">
        <v>-434.35775013762367</v>
      </c>
      <c r="H34">
        <v>538.88695156789959</v>
      </c>
      <c r="I34">
        <v>-434.35775013762367</v>
      </c>
      <c r="J34">
        <v>538.88695156789959</v>
      </c>
    </row>
    <row r="35" spans="2:10" ht="15.75" thickBot="1" x14ac:dyDescent="0.3">
      <c r="B35" s="23" t="s">
        <v>49</v>
      </c>
      <c r="C35" s="23">
        <v>4.6400476758045288</v>
      </c>
      <c r="D35" s="19">
        <v>0.14941060130471642</v>
      </c>
      <c r="E35" s="19">
        <v>31.055679016653936</v>
      </c>
      <c r="F35" s="19">
        <v>2.8129144697694969E-11</v>
      </c>
      <c r="G35" s="19">
        <v>4.3071401101388593</v>
      </c>
      <c r="H35" s="19">
        <v>4.9729552414701983</v>
      </c>
      <c r="I35" s="19">
        <v>4.3071401101388593</v>
      </c>
      <c r="J35" s="19">
        <v>4.9729552414701983</v>
      </c>
    </row>
  </sheetData>
  <mergeCells count="2">
    <mergeCell ref="B2:D2"/>
    <mergeCell ref="F8:H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C3FA-2BA2-44FF-9B40-2370923D8DBC}">
  <dimension ref="B2:D18"/>
  <sheetViews>
    <sheetView showGridLines="0" workbookViewId="0">
      <selection activeCell="D17" sqref="D17"/>
    </sheetView>
  </sheetViews>
  <sheetFormatPr defaultRowHeight="15" x14ac:dyDescent="0.25"/>
  <cols>
    <col min="1" max="1" width="3.140625" customWidth="1"/>
    <col min="2" max="2" width="11.42578125" customWidth="1"/>
    <col min="3" max="3" width="28.5703125" customWidth="1"/>
    <col min="4" max="4" width="17.5703125" customWidth="1"/>
    <col min="5" max="5" width="7" customWidth="1"/>
    <col min="6" max="6" width="10.7109375" customWidth="1"/>
    <col min="7" max="7" width="15.28515625" customWidth="1"/>
    <col min="8" max="8" width="10.85546875" customWidth="1"/>
    <col min="9" max="9" width="20" customWidth="1"/>
    <col min="10" max="10" width="11.28515625" customWidth="1"/>
  </cols>
  <sheetData>
    <row r="2" spans="2:4" ht="19.5" thickBot="1" x14ac:dyDescent="0.35">
      <c r="B2" s="31" t="s">
        <v>0</v>
      </c>
      <c r="C2" s="31"/>
      <c r="D2" s="31"/>
    </row>
    <row r="3" spans="2:4" ht="15.75" thickTop="1" x14ac:dyDescent="0.25"/>
    <row r="4" spans="2:4" ht="32.25" customHeight="1" x14ac:dyDescent="0.25">
      <c r="B4" s="27" t="s">
        <v>15</v>
      </c>
      <c r="C4" s="27" t="s">
        <v>24</v>
      </c>
      <c r="D4" s="27" t="s">
        <v>50</v>
      </c>
    </row>
    <row r="5" spans="2:4" x14ac:dyDescent="0.25">
      <c r="B5" s="5">
        <v>44197</v>
      </c>
      <c r="C5" s="10">
        <v>1000</v>
      </c>
      <c r="D5" s="10">
        <v>5000</v>
      </c>
    </row>
    <row r="6" spans="2:4" x14ac:dyDescent="0.25">
      <c r="B6" s="5">
        <v>44228</v>
      </c>
      <c r="C6" s="10">
        <v>1200</v>
      </c>
      <c r="D6" s="10">
        <v>5500</v>
      </c>
    </row>
    <row r="7" spans="2:4" x14ac:dyDescent="0.25">
      <c r="B7" s="5">
        <v>44256</v>
      </c>
      <c r="C7" s="10">
        <v>1150</v>
      </c>
      <c r="D7" s="10">
        <v>5300</v>
      </c>
    </row>
    <row r="8" spans="2:4" x14ac:dyDescent="0.25">
      <c r="B8" s="5">
        <v>44287</v>
      </c>
      <c r="C8" s="10">
        <v>1300</v>
      </c>
      <c r="D8" s="10">
        <v>6000</v>
      </c>
    </row>
    <row r="9" spans="2:4" x14ac:dyDescent="0.25">
      <c r="B9" s="5">
        <v>44317</v>
      </c>
      <c r="C9" s="10">
        <v>1400</v>
      </c>
      <c r="D9" s="10">
        <v>6500</v>
      </c>
    </row>
    <row r="10" spans="2:4" x14ac:dyDescent="0.25">
      <c r="B10" s="5">
        <v>44348</v>
      </c>
      <c r="C10" s="10">
        <v>1350</v>
      </c>
      <c r="D10" s="10">
        <v>6200</v>
      </c>
    </row>
    <row r="11" spans="2:4" x14ac:dyDescent="0.25">
      <c r="B11" s="5">
        <v>44378</v>
      </c>
      <c r="C11" s="10">
        <v>1500</v>
      </c>
      <c r="D11" s="10">
        <v>7000</v>
      </c>
    </row>
    <row r="12" spans="2:4" x14ac:dyDescent="0.25">
      <c r="B12" s="5">
        <v>44409</v>
      </c>
      <c r="C12" s="10">
        <v>1600</v>
      </c>
      <c r="D12" s="10">
        <v>7500</v>
      </c>
    </row>
    <row r="13" spans="2:4" x14ac:dyDescent="0.25">
      <c r="B13" s="5">
        <v>44440</v>
      </c>
      <c r="C13" s="10">
        <v>1550</v>
      </c>
      <c r="D13" s="10">
        <v>7200</v>
      </c>
    </row>
    <row r="14" spans="2:4" x14ac:dyDescent="0.25">
      <c r="B14" s="5">
        <v>44470</v>
      </c>
      <c r="C14" s="10">
        <v>1700</v>
      </c>
      <c r="D14" s="10">
        <v>8000</v>
      </c>
    </row>
    <row r="15" spans="2:4" x14ac:dyDescent="0.25">
      <c r="B15" s="5">
        <v>44501</v>
      </c>
      <c r="C15" s="10">
        <v>1750</v>
      </c>
      <c r="D15" s="10">
        <v>8200</v>
      </c>
    </row>
    <row r="16" spans="2:4" x14ac:dyDescent="0.25">
      <c r="B16" s="5">
        <v>44531</v>
      </c>
      <c r="C16" s="10">
        <v>1800</v>
      </c>
      <c r="D16" s="10">
        <v>8500</v>
      </c>
    </row>
    <row r="17" spans="2:4" x14ac:dyDescent="0.25">
      <c r="B17" s="5">
        <v>44532</v>
      </c>
      <c r="C17" s="10">
        <v>2000</v>
      </c>
      <c r="D17" s="28">
        <f>_xlfn.FORECAST.LINEAR(C17,D5:D16,C5:C16)</f>
        <v>9332.3599523241955</v>
      </c>
    </row>
    <row r="18" spans="2:4" ht="16.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8F1E-5E3E-4D22-AA10-492CE01A6FC3}">
  <dimension ref="B2:I20"/>
  <sheetViews>
    <sheetView showGridLines="0" workbookViewId="0">
      <selection activeCell="L27" sqref="L27"/>
    </sheetView>
  </sheetViews>
  <sheetFormatPr defaultRowHeight="15" x14ac:dyDescent="0.25"/>
  <cols>
    <col min="1" max="1" width="2.85546875" customWidth="1"/>
    <col min="2" max="2" width="9.5703125" customWidth="1"/>
    <col min="3" max="3" width="19.140625" customWidth="1"/>
    <col min="4" max="4" width="2.85546875" customWidth="1"/>
    <col min="5" max="5" width="10" customWidth="1"/>
    <col min="6" max="6" width="1.7109375" customWidth="1"/>
    <col min="7" max="7" width="9" customWidth="1"/>
    <col min="9" max="9" width="32.5703125" customWidth="1"/>
  </cols>
  <sheetData>
    <row r="2" spans="2:9" ht="20.25" thickBot="1" x14ac:dyDescent="0.35">
      <c r="B2" s="32" t="s">
        <v>0</v>
      </c>
      <c r="C2" s="32"/>
      <c r="D2" s="32"/>
      <c r="E2" s="32"/>
      <c r="F2" s="32"/>
      <c r="G2" s="32"/>
      <c r="H2" s="32"/>
      <c r="I2" s="32"/>
    </row>
    <row r="3" spans="2:9" ht="15.75" thickTop="1" x14ac:dyDescent="0.25"/>
    <row r="4" spans="2:9" ht="15.75" x14ac:dyDescent="0.25">
      <c r="B4" s="27" t="s">
        <v>6</v>
      </c>
      <c r="C4" s="27" t="s">
        <v>62</v>
      </c>
      <c r="E4" s="38" t="s">
        <v>69</v>
      </c>
      <c r="G4" s="38" t="s">
        <v>70</v>
      </c>
      <c r="H4" s="39" t="s">
        <v>68</v>
      </c>
      <c r="I4" s="39"/>
    </row>
    <row r="5" spans="2:9" x14ac:dyDescent="0.25">
      <c r="B5" s="2">
        <v>2008</v>
      </c>
      <c r="C5" s="11">
        <v>2.1</v>
      </c>
      <c r="E5" s="38"/>
      <c r="G5" s="38"/>
      <c r="H5" s="39"/>
      <c r="I5" s="39"/>
    </row>
    <row r="6" spans="2:9" x14ac:dyDescent="0.25">
      <c r="B6" s="2">
        <v>2009</v>
      </c>
      <c r="C6" s="11">
        <v>2.6</v>
      </c>
      <c r="E6" s="2">
        <v>2018</v>
      </c>
      <c r="G6" s="30">
        <f>FORECAST(E6,C5:C12,B5:B12)</f>
        <v>6.4764285714285279</v>
      </c>
      <c r="H6" s="25" t="str">
        <f t="shared" ref="H6:H11" ca="1" si="0">_xlfn.FORMULATEXT(G6)</f>
        <v>=FORECAST(E6,C5:C12,B5:B12)</v>
      </c>
      <c r="I6" s="2"/>
    </row>
    <row r="7" spans="2:9" x14ac:dyDescent="0.25">
      <c r="B7" s="2">
        <v>2010</v>
      </c>
      <c r="C7" s="11">
        <v>3.75</v>
      </c>
      <c r="G7" s="29">
        <f>_xlfn.FORECAST.LINEAR(E6,C5:C12,B5:B12)</f>
        <v>6.4764285714285279</v>
      </c>
      <c r="H7" s="25" t="str">
        <f t="shared" ca="1" si="0"/>
        <v>=FORECAST.LINEAR(E6,C5:C12,B5:B12)</v>
      </c>
      <c r="I7" s="2"/>
    </row>
    <row r="8" spans="2:9" x14ac:dyDescent="0.25">
      <c r="B8" s="2">
        <v>2011</v>
      </c>
      <c r="C8" s="11">
        <v>4.12</v>
      </c>
      <c r="G8" s="29">
        <f>_xlfn.FORECAST.ETS(E6,C5:C12,B5:B12)</f>
        <v>5.4764285714285705</v>
      </c>
      <c r="H8" s="25" t="str">
        <f t="shared" ca="1" si="0"/>
        <v>=FORECAST.ETS(E6,C5:C12,B5:B12)</v>
      </c>
      <c r="I8" s="2"/>
    </row>
    <row r="9" spans="2:9" x14ac:dyDescent="0.25">
      <c r="B9" s="2">
        <v>2012</v>
      </c>
      <c r="C9" s="11">
        <v>4.97</v>
      </c>
      <c r="G9" s="29">
        <f>_xlfn.FORECAST.ETS.CONFINT(E6,C5:C12,B5:B12)</f>
        <v>1.5249731886449422</v>
      </c>
      <c r="H9" s="25" t="str">
        <f t="shared" ca="1" si="0"/>
        <v>=FORECAST.ETS.CONFINT(E6,C5:C12,B5:B12)</v>
      </c>
      <c r="I9" s="2"/>
    </row>
    <row r="10" spans="2:9" x14ac:dyDescent="0.25">
      <c r="B10" s="2">
        <v>2013</v>
      </c>
      <c r="C10" s="11">
        <v>5.23</v>
      </c>
      <c r="G10" s="2">
        <f>_xlfn.FORECAST.ETS.STAT(C5:C12,B5:B12,1)</f>
        <v>0.9</v>
      </c>
      <c r="H10" s="25" t="str">
        <f t="shared" ca="1" si="0"/>
        <v>=FORECAST.ETS.STAT(C5:C12,B5:B12,1)</v>
      </c>
      <c r="I10" s="2"/>
    </row>
    <row r="11" spans="2:9" x14ac:dyDescent="0.25">
      <c r="B11" s="2">
        <v>2014</v>
      </c>
      <c r="C11" s="11">
        <v>4.84</v>
      </c>
      <c r="G11" s="2">
        <f>_xlfn.FORECAST.ETS.SEASONALITY(C5:C12,B5:B12)</f>
        <v>0</v>
      </c>
      <c r="H11" s="25" t="str">
        <f t="shared" ca="1" si="0"/>
        <v>=FORECAST.ETS.SEASONALITY(C5:C12,B5:B12)</v>
      </c>
      <c r="I11" s="2"/>
    </row>
    <row r="12" spans="2:9" x14ac:dyDescent="0.25">
      <c r="B12" s="2">
        <v>2015</v>
      </c>
      <c r="C12" s="11">
        <v>4.33</v>
      </c>
    </row>
    <row r="14" spans="2:9" ht="15.75" x14ac:dyDescent="0.25">
      <c r="B14" s="37" t="s">
        <v>8</v>
      </c>
      <c r="C14" s="37"/>
      <c r="D14" s="37" t="s">
        <v>56</v>
      </c>
      <c r="E14" s="37"/>
      <c r="F14" s="37"/>
      <c r="G14" s="37"/>
      <c r="H14" s="37"/>
      <c r="I14" s="37"/>
    </row>
    <row r="15" spans="2:9" x14ac:dyDescent="0.25">
      <c r="B15" s="36" t="s">
        <v>58</v>
      </c>
      <c r="C15" s="36"/>
      <c r="D15" s="35" t="s">
        <v>64</v>
      </c>
      <c r="E15" s="35"/>
      <c r="F15" s="35"/>
      <c r="G15" s="35"/>
      <c r="H15" s="35"/>
      <c r="I15" s="35"/>
    </row>
    <row r="16" spans="2:9" x14ac:dyDescent="0.25">
      <c r="B16" s="36" t="s">
        <v>57</v>
      </c>
      <c r="C16" s="36"/>
      <c r="D16" s="35"/>
      <c r="E16" s="35"/>
      <c r="F16" s="35"/>
      <c r="G16" s="35"/>
      <c r="H16" s="35"/>
      <c r="I16" s="35"/>
    </row>
    <row r="17" spans="2:9" ht="35.25" customHeight="1" x14ac:dyDescent="0.25">
      <c r="B17" s="36" t="s">
        <v>59</v>
      </c>
      <c r="C17" s="36"/>
      <c r="D17" s="35" t="s">
        <v>65</v>
      </c>
      <c r="E17" s="35"/>
      <c r="F17" s="35"/>
      <c r="G17" s="35"/>
      <c r="H17" s="35"/>
      <c r="I17" s="35"/>
    </row>
    <row r="18" spans="2:9" x14ac:dyDescent="0.25">
      <c r="B18" s="36" t="s">
        <v>60</v>
      </c>
      <c r="C18" s="36"/>
      <c r="D18" s="35" t="s">
        <v>66</v>
      </c>
      <c r="E18" s="35"/>
      <c r="F18" s="35"/>
      <c r="G18" s="35"/>
      <c r="H18" s="35"/>
      <c r="I18" s="35"/>
    </row>
    <row r="19" spans="2:9" x14ac:dyDescent="0.25">
      <c r="B19" s="36" t="s">
        <v>61</v>
      </c>
      <c r="C19" s="36"/>
      <c r="D19" s="35" t="s">
        <v>67</v>
      </c>
      <c r="E19" s="35"/>
      <c r="F19" s="35"/>
      <c r="G19" s="35"/>
      <c r="H19" s="35"/>
      <c r="I19" s="35"/>
    </row>
    <row r="20" spans="2:9" ht="31.5" customHeight="1" x14ac:dyDescent="0.25">
      <c r="B20" s="36" t="s">
        <v>63</v>
      </c>
      <c r="C20" s="36"/>
      <c r="D20" s="35" t="s">
        <v>71</v>
      </c>
      <c r="E20" s="35"/>
      <c r="F20" s="35"/>
      <c r="G20" s="35"/>
      <c r="H20" s="35"/>
      <c r="I20" s="35"/>
    </row>
  </sheetData>
  <mergeCells count="17">
    <mergeCell ref="B14:C14"/>
    <mergeCell ref="D14:I14"/>
    <mergeCell ref="B2:I2"/>
    <mergeCell ref="E4:E5"/>
    <mergeCell ref="G4:G5"/>
    <mergeCell ref="H4:I5"/>
    <mergeCell ref="D20:I20"/>
    <mergeCell ref="B15:C15"/>
    <mergeCell ref="B16:C16"/>
    <mergeCell ref="B17:C17"/>
    <mergeCell ref="B19:C19"/>
    <mergeCell ref="B20:C20"/>
    <mergeCell ref="B18:C18"/>
    <mergeCell ref="D15:I16"/>
    <mergeCell ref="D17:I17"/>
    <mergeCell ref="D18:I18"/>
    <mergeCell ref="D19:I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E552E-7FB3-4F6E-8A8B-EA419EFC54CA}">
  <dimension ref="B2:D62"/>
  <sheetViews>
    <sheetView showGridLines="0" workbookViewId="0">
      <selection activeCell="I29" sqref="I29"/>
    </sheetView>
  </sheetViews>
  <sheetFormatPr defaultRowHeight="15" x14ac:dyDescent="0.25"/>
  <cols>
    <col min="1" max="1" width="4.28515625" customWidth="1"/>
    <col min="2" max="2" width="8.5703125" customWidth="1"/>
    <col min="3" max="3" width="12.7109375" customWidth="1"/>
    <col min="4" max="4" width="25.5703125" customWidth="1"/>
    <col min="5" max="5" width="4.7109375" customWidth="1"/>
    <col min="7" max="7" width="9.85546875" customWidth="1"/>
  </cols>
  <sheetData>
    <row r="2" spans="2:4" ht="19.5" thickBot="1" x14ac:dyDescent="0.35">
      <c r="B2" s="31" t="s">
        <v>0</v>
      </c>
      <c r="C2" s="31"/>
      <c r="D2" s="31"/>
    </row>
    <row r="3" spans="2:4" ht="15.75" thickTop="1" x14ac:dyDescent="0.25"/>
    <row r="4" spans="2:4" x14ac:dyDescent="0.25">
      <c r="B4" s="1" t="s">
        <v>6</v>
      </c>
      <c r="C4" s="1" t="s">
        <v>9</v>
      </c>
      <c r="D4" s="1" t="s">
        <v>10</v>
      </c>
    </row>
    <row r="5" spans="2:4" x14ac:dyDescent="0.25">
      <c r="B5" s="2">
        <v>2010</v>
      </c>
      <c r="C5" s="13">
        <v>500</v>
      </c>
      <c r="D5" s="14">
        <v>750</v>
      </c>
    </row>
    <row r="6" spans="2:4" x14ac:dyDescent="0.25">
      <c r="B6" s="2">
        <v>2011</v>
      </c>
      <c r="C6" s="13">
        <v>600</v>
      </c>
      <c r="D6" s="14">
        <v>800</v>
      </c>
    </row>
    <row r="7" spans="2:4" x14ac:dyDescent="0.25">
      <c r="B7" s="2">
        <v>2012</v>
      </c>
      <c r="C7" s="13">
        <v>650</v>
      </c>
      <c r="D7" s="14">
        <v>900</v>
      </c>
    </row>
    <row r="8" spans="2:4" x14ac:dyDescent="0.25">
      <c r="B8" s="2">
        <v>2013</v>
      </c>
      <c r="C8" s="13">
        <v>700</v>
      </c>
      <c r="D8" s="14">
        <v>1100</v>
      </c>
    </row>
    <row r="9" spans="2:4" x14ac:dyDescent="0.25">
      <c r="B9" s="2">
        <v>2014</v>
      </c>
      <c r="C9" s="13">
        <v>780</v>
      </c>
      <c r="D9" s="14">
        <v>1050</v>
      </c>
    </row>
    <row r="10" spans="2:4" x14ac:dyDescent="0.25">
      <c r="B10" s="2">
        <v>2015</v>
      </c>
      <c r="C10" s="13">
        <v>820</v>
      </c>
      <c r="D10" s="14">
        <v>1200</v>
      </c>
    </row>
    <row r="12" spans="2:4" ht="15.75" x14ac:dyDescent="0.25">
      <c r="B12" s="8" t="s">
        <v>7</v>
      </c>
      <c r="C12" s="8" t="s">
        <v>11</v>
      </c>
      <c r="D12" s="9" t="s">
        <v>12</v>
      </c>
    </row>
    <row r="13" spans="2:4" x14ac:dyDescent="0.25">
      <c r="B13" s="2">
        <v>2017</v>
      </c>
      <c r="C13" s="2">
        <v>900</v>
      </c>
      <c r="D13" s="12">
        <f>1.4091*(C13)+15.552</f>
        <v>1283.742</v>
      </c>
    </row>
    <row r="15" spans="2:4" x14ac:dyDescent="0.25">
      <c r="C15" t="s">
        <v>68</v>
      </c>
      <c r="D15" s="7">
        <f>1.4091*(C13)+15.552</f>
        <v>1283.742</v>
      </c>
    </row>
    <row r="16" spans="2:4" x14ac:dyDescent="0.25">
      <c r="C16" t="s">
        <v>8</v>
      </c>
      <c r="D16" s="7">
        <f>_xlfn.FORECAST.LINEAR(C13,D5:D10,C5:C10)</f>
        <v>1283.7047687514976</v>
      </c>
    </row>
    <row r="62" spans="2:3" x14ac:dyDescent="0.25">
      <c r="B62" t="s">
        <v>13</v>
      </c>
      <c r="C62" t="s">
        <v>14</v>
      </c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744D-580A-4668-8BB9-DAA898593158}">
  <dimension ref="B2:F19"/>
  <sheetViews>
    <sheetView showGridLines="0" tabSelected="1" workbookViewId="0">
      <selection activeCell="N20" sqref="N20"/>
    </sheetView>
  </sheetViews>
  <sheetFormatPr defaultRowHeight="15" x14ac:dyDescent="0.25"/>
  <cols>
    <col min="1" max="1" width="4.28515625" customWidth="1"/>
    <col min="2" max="2" width="11.5703125" customWidth="1"/>
    <col min="3" max="3" width="26.5703125" customWidth="1"/>
    <col min="6" max="6" width="12.7109375" customWidth="1"/>
  </cols>
  <sheetData>
    <row r="2" spans="2:6" ht="20.25" thickBot="1" x14ac:dyDescent="0.35">
      <c r="B2" s="32" t="s">
        <v>0</v>
      </c>
      <c r="C2" s="32"/>
      <c r="D2" s="32"/>
      <c r="E2" s="32"/>
      <c r="F2" s="32"/>
    </row>
    <row r="3" spans="2:6" ht="15.75" thickTop="1" x14ac:dyDescent="0.25"/>
    <row r="4" spans="2:6" x14ac:dyDescent="0.25">
      <c r="B4" s="1" t="s">
        <v>15</v>
      </c>
      <c r="C4" s="1" t="s">
        <v>16</v>
      </c>
    </row>
    <row r="5" spans="2:6" x14ac:dyDescent="0.25">
      <c r="B5" s="3">
        <v>41000</v>
      </c>
      <c r="C5" s="4">
        <v>113.67</v>
      </c>
    </row>
    <row r="6" spans="2:6" x14ac:dyDescent="0.25">
      <c r="B6" s="3">
        <v>41030</v>
      </c>
      <c r="C6" s="4">
        <v>104.09</v>
      </c>
    </row>
    <row r="7" spans="2:6" x14ac:dyDescent="0.25">
      <c r="B7" s="3">
        <v>41061</v>
      </c>
      <c r="C7" s="4">
        <v>90.73</v>
      </c>
    </row>
    <row r="8" spans="2:6" x14ac:dyDescent="0.25">
      <c r="B8" s="3">
        <v>41091</v>
      </c>
      <c r="C8" s="4">
        <v>96.75</v>
      </c>
    </row>
    <row r="9" spans="2:6" x14ac:dyDescent="0.25">
      <c r="B9" s="3">
        <v>41122</v>
      </c>
      <c r="C9" s="4">
        <v>115.27</v>
      </c>
    </row>
    <row r="10" spans="2:6" x14ac:dyDescent="0.25">
      <c r="B10" s="3">
        <v>41153</v>
      </c>
      <c r="C10" s="4">
        <v>106.28</v>
      </c>
    </row>
    <row r="11" spans="2:6" x14ac:dyDescent="0.25">
      <c r="B11" s="3">
        <v>41183</v>
      </c>
      <c r="C11" s="4">
        <v>109.41</v>
      </c>
    </row>
    <row r="12" spans="2:6" x14ac:dyDescent="0.25">
      <c r="B12" s="3">
        <v>41214</v>
      </c>
      <c r="C12" s="4">
        <v>98.17</v>
      </c>
    </row>
    <row r="13" spans="2:6" x14ac:dyDescent="0.25">
      <c r="B13" s="3">
        <v>41244</v>
      </c>
      <c r="C13" s="4">
        <v>107.19</v>
      </c>
    </row>
    <row r="14" spans="2:6" x14ac:dyDescent="0.25">
      <c r="B14" s="3">
        <v>41275</v>
      </c>
      <c r="C14" s="4">
        <v>125.1</v>
      </c>
    </row>
    <row r="15" spans="2:6" x14ac:dyDescent="0.25">
      <c r="B15" s="3">
        <v>41306</v>
      </c>
      <c r="C15" s="4">
        <v>117.64</v>
      </c>
    </row>
    <row r="16" spans="2:6" x14ac:dyDescent="0.25">
      <c r="B16" s="3">
        <v>41334</v>
      </c>
      <c r="C16" s="4">
        <v>112.2</v>
      </c>
    </row>
    <row r="17" spans="2:3" x14ac:dyDescent="0.25">
      <c r="B17" s="3">
        <v>41365</v>
      </c>
      <c r="C17" s="4">
        <v>100.85</v>
      </c>
    </row>
    <row r="18" spans="2:3" x14ac:dyDescent="0.25">
      <c r="B18" s="3">
        <v>41395</v>
      </c>
      <c r="C18" s="4">
        <v>112.56730769230801</v>
      </c>
    </row>
    <row r="19" spans="2:3" x14ac:dyDescent="0.25">
      <c r="B19" s="3">
        <v>41426</v>
      </c>
      <c r="C19" s="4">
        <v>113.292857142857</v>
      </c>
    </row>
  </sheetData>
  <mergeCells count="1">
    <mergeCell ref="B2:F2"/>
  </mergeCells>
  <conditionalFormatting sqref="D4:D17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Moving Avg</vt:lpstr>
      <vt:lpstr>Moving Alt</vt:lpstr>
      <vt:lpstr>Exponential</vt:lpstr>
      <vt:lpstr>Regression</vt:lpstr>
      <vt:lpstr>Regression F</vt:lpstr>
      <vt:lpstr>Forecast Formula</vt:lpstr>
      <vt:lpstr>Demand</vt:lpstr>
      <vt:lpstr>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2023-05-25T11:20:21Z</dcterms:created>
  <dcterms:modified xsi:type="dcterms:W3CDTF">2023-05-29T15:21:09Z</dcterms:modified>
</cp:coreProperties>
</file>