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Rafiul Haq\Desktop\Exceldemy\55-0148\"/>
    </mc:Choice>
  </mc:AlternateContent>
  <xr:revisionPtr revIDLastSave="0" documentId="13_ncr:1_{8C19C5B5-3814-4AE5-808A-9A704FC0BDC1}" xr6:coauthVersionLast="47" xr6:coauthVersionMax="47" xr10:uidLastSave="{00000000-0000-0000-0000-000000000000}"/>
  <bookViews>
    <workbookView xWindow="810" yWindow="-120" windowWidth="28110" windowHeight="16440" xr2:uid="{00000000-000D-0000-FFFF-FFFF00000000}"/>
  </bookViews>
  <sheets>
    <sheet name="Problem" sheetId="5" r:id="rId1"/>
    <sheet name="Reference Tables" sheetId="6" r:id="rId2"/>
    <sheet name="Solution"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27" i="7" l="1"/>
  <c r="E127" i="7"/>
  <c r="H127" i="7" s="1"/>
  <c r="F126" i="7"/>
  <c r="E126" i="7"/>
  <c r="F125" i="7"/>
  <c r="E125" i="7"/>
  <c r="F124" i="7"/>
  <c r="E124" i="7"/>
  <c r="F123" i="7"/>
  <c r="E123" i="7"/>
  <c r="F122" i="7"/>
  <c r="E122" i="7"/>
  <c r="H122" i="7" s="1"/>
  <c r="F121" i="7"/>
  <c r="E121" i="7"/>
  <c r="F120" i="7"/>
  <c r="E120" i="7"/>
  <c r="H120" i="7" s="1"/>
  <c r="F119" i="7"/>
  <c r="E119" i="7"/>
  <c r="H119" i="7" s="1"/>
  <c r="F118" i="7"/>
  <c r="E118" i="7"/>
  <c r="H118" i="7" s="1"/>
  <c r="F117" i="7"/>
  <c r="E117" i="7"/>
  <c r="H117" i="7" s="1"/>
  <c r="F116" i="7"/>
  <c r="E116" i="7"/>
  <c r="F115" i="7"/>
  <c r="E115" i="7"/>
  <c r="F114" i="7"/>
  <c r="E114" i="7"/>
  <c r="F113" i="7"/>
  <c r="E113" i="7"/>
  <c r="H113" i="7" s="1"/>
  <c r="F112" i="7"/>
  <c r="E112" i="7"/>
  <c r="F111" i="7"/>
  <c r="E111" i="7"/>
  <c r="F110" i="7"/>
  <c r="E110" i="7"/>
  <c r="F109" i="7"/>
  <c r="E109" i="7"/>
  <c r="H109" i="7" s="1"/>
  <c r="F108" i="7"/>
  <c r="E108" i="7"/>
  <c r="F107" i="7"/>
  <c r="E107" i="7"/>
  <c r="C104" i="7"/>
  <c r="G98" i="7"/>
  <c r="F98" i="7"/>
  <c r="E98" i="7"/>
  <c r="F97" i="7"/>
  <c r="E97" i="7"/>
  <c r="G97" i="7" s="1"/>
  <c r="G96" i="7"/>
  <c r="F96" i="7"/>
  <c r="E96" i="7"/>
  <c r="F95" i="7"/>
  <c r="E95" i="7"/>
  <c r="G95" i="7" s="1"/>
  <c r="G94" i="7"/>
  <c r="F94" i="7"/>
  <c r="E94" i="7"/>
  <c r="F93" i="7"/>
  <c r="E93" i="7"/>
  <c r="G93" i="7" s="1"/>
  <c r="G92" i="7"/>
  <c r="F92" i="7"/>
  <c r="E92" i="7"/>
  <c r="F91" i="7"/>
  <c r="E91" i="7"/>
  <c r="G91" i="7" s="1"/>
  <c r="G90" i="7"/>
  <c r="F90" i="7"/>
  <c r="E90" i="7"/>
  <c r="F89" i="7"/>
  <c r="E89" i="7"/>
  <c r="G89" i="7" s="1"/>
  <c r="G88" i="7"/>
  <c r="F88" i="7"/>
  <c r="E88" i="7"/>
  <c r="F87" i="7"/>
  <c r="E87" i="7"/>
  <c r="G87" i="7" s="1"/>
  <c r="G86" i="7"/>
  <c r="F86" i="7"/>
  <c r="E86" i="7"/>
  <c r="F85" i="7"/>
  <c r="E85" i="7"/>
  <c r="G85" i="7" s="1"/>
  <c r="G84" i="7"/>
  <c r="F84" i="7"/>
  <c r="E84" i="7"/>
  <c r="F83" i="7"/>
  <c r="E83" i="7"/>
  <c r="G83" i="7" s="1"/>
  <c r="G82" i="7"/>
  <c r="F82" i="7"/>
  <c r="E82" i="7"/>
  <c r="F81" i="7"/>
  <c r="E81" i="7"/>
  <c r="G81" i="7" s="1"/>
  <c r="G80" i="7"/>
  <c r="F80" i="7"/>
  <c r="E80" i="7"/>
  <c r="F79" i="7"/>
  <c r="E79" i="7"/>
  <c r="G79" i="7" s="1"/>
  <c r="G78" i="7"/>
  <c r="F78" i="7"/>
  <c r="E78" i="7"/>
  <c r="K71" i="7"/>
  <c r="I71" i="7"/>
  <c r="J71" i="7" s="1"/>
  <c r="L71" i="7" s="1"/>
  <c r="K70" i="7"/>
  <c r="I70" i="7"/>
  <c r="K69" i="7"/>
  <c r="I69" i="7"/>
  <c r="J69" i="7" s="1"/>
  <c r="K68" i="7"/>
  <c r="J68" i="7"/>
  <c r="I68" i="7"/>
  <c r="K67" i="7"/>
  <c r="I67" i="7"/>
  <c r="J67" i="7" s="1"/>
  <c r="L67" i="7" s="1"/>
  <c r="M67" i="7" s="1"/>
  <c r="K66" i="7"/>
  <c r="I66" i="7"/>
  <c r="K65" i="7"/>
  <c r="I65" i="7"/>
  <c r="J65" i="7" s="1"/>
  <c r="L65" i="7" s="1"/>
  <c r="M65" i="7" s="1"/>
  <c r="K64" i="7"/>
  <c r="I64" i="7"/>
  <c r="J64" i="7" s="1"/>
  <c r="L64" i="7" s="1"/>
  <c r="M64" i="7" s="1"/>
  <c r="K63" i="7"/>
  <c r="I63" i="7"/>
  <c r="J63" i="7" s="1"/>
  <c r="K62" i="7"/>
  <c r="J62" i="7"/>
  <c r="L62" i="7" s="1"/>
  <c r="I62" i="7"/>
  <c r="K61" i="7"/>
  <c r="I61" i="7"/>
  <c r="J61" i="7" s="1"/>
  <c r="K60" i="7"/>
  <c r="I60" i="7"/>
  <c r="K59" i="7"/>
  <c r="I59" i="7"/>
  <c r="J59" i="7" s="1"/>
  <c r="K58" i="7"/>
  <c r="I58" i="7"/>
  <c r="J58" i="7" s="1"/>
  <c r="K57" i="7"/>
  <c r="I57" i="7"/>
  <c r="J57" i="7" s="1"/>
  <c r="K56" i="7"/>
  <c r="I56" i="7"/>
  <c r="K55" i="7"/>
  <c r="I55" i="7"/>
  <c r="J55" i="7" s="1"/>
  <c r="L55" i="7" s="1"/>
  <c r="M55" i="7" s="1"/>
  <c r="K54" i="7"/>
  <c r="I54" i="7"/>
  <c r="K53" i="7"/>
  <c r="I53" i="7"/>
  <c r="J53" i="7" s="1"/>
  <c r="L53" i="7" s="1"/>
  <c r="M53" i="7" s="1"/>
  <c r="K52" i="7"/>
  <c r="I52" i="7"/>
  <c r="J52" i="7" s="1"/>
  <c r="L52" i="7" s="1"/>
  <c r="M52" i="7" s="1"/>
  <c r="I48" i="7"/>
  <c r="J48" i="7" s="1"/>
  <c r="I47" i="7"/>
  <c r="J47" i="7" s="1"/>
  <c r="I46" i="7"/>
  <c r="J46" i="7" s="1"/>
  <c r="I45" i="7"/>
  <c r="J45" i="7" s="1"/>
  <c r="J44" i="7"/>
  <c r="I44" i="7"/>
  <c r="I43" i="7"/>
  <c r="J43" i="7" s="1"/>
  <c r="I42" i="7"/>
  <c r="J42" i="7" s="1"/>
  <c r="J41" i="7"/>
  <c r="I41" i="7"/>
  <c r="I40" i="7"/>
  <c r="J40" i="7" s="1"/>
  <c r="I39" i="7"/>
  <c r="J39" i="7" s="1"/>
  <c r="I38" i="7"/>
  <c r="J38" i="7" s="1"/>
  <c r="I37" i="7"/>
  <c r="J37" i="7" s="1"/>
  <c r="I36" i="7"/>
  <c r="J36" i="7" s="1"/>
  <c r="J35" i="7"/>
  <c r="I35" i="7"/>
  <c r="J34" i="7"/>
  <c r="I34" i="7"/>
  <c r="I33" i="7"/>
  <c r="J33" i="7" s="1"/>
  <c r="I32" i="7"/>
  <c r="J32" i="7" s="1"/>
  <c r="I31" i="7"/>
  <c r="J31" i="7" s="1"/>
  <c r="I30" i="7"/>
  <c r="J30" i="7" s="1"/>
  <c r="I29" i="7"/>
  <c r="J29" i="7" s="1"/>
  <c r="I25" i="7"/>
  <c r="I24" i="7"/>
  <c r="I23" i="7"/>
  <c r="I22" i="7"/>
  <c r="I21" i="7"/>
  <c r="I20" i="7"/>
  <c r="I19" i="7"/>
  <c r="I18" i="7"/>
  <c r="I17" i="7"/>
  <c r="I16" i="7"/>
  <c r="I15" i="7"/>
  <c r="I14" i="7"/>
  <c r="I13" i="7"/>
  <c r="I12" i="7"/>
  <c r="I11" i="7"/>
  <c r="I10" i="7"/>
  <c r="I9" i="7"/>
  <c r="I8" i="7"/>
  <c r="I7" i="7"/>
  <c r="I6" i="7"/>
  <c r="F127" i="5"/>
  <c r="E127" i="5"/>
  <c r="F126" i="5"/>
  <c r="E126" i="5"/>
  <c r="F125" i="5"/>
  <c r="E125" i="5"/>
  <c r="F124" i="5"/>
  <c r="E124" i="5"/>
  <c r="F123" i="5"/>
  <c r="E123" i="5"/>
  <c r="F122" i="5"/>
  <c r="E122" i="5"/>
  <c r="F121" i="5"/>
  <c r="E121" i="5"/>
  <c r="F120" i="5"/>
  <c r="E120" i="5"/>
  <c r="F119" i="5"/>
  <c r="E119" i="5"/>
  <c r="F118" i="5"/>
  <c r="E118" i="5"/>
  <c r="F117" i="5"/>
  <c r="E117" i="5"/>
  <c r="F116" i="5"/>
  <c r="E116" i="5"/>
  <c r="F115" i="5"/>
  <c r="E115" i="5"/>
  <c r="F114" i="5"/>
  <c r="E114" i="5"/>
  <c r="F113" i="5"/>
  <c r="E113" i="5"/>
  <c r="F112" i="5"/>
  <c r="E112" i="5"/>
  <c r="F111" i="5"/>
  <c r="E111" i="5"/>
  <c r="F110" i="5"/>
  <c r="E110" i="5"/>
  <c r="F109" i="5"/>
  <c r="E109" i="5"/>
  <c r="F108" i="5"/>
  <c r="E108" i="5"/>
  <c r="F107" i="5"/>
  <c r="E107" i="5"/>
  <c r="C104" i="5"/>
  <c r="I71" i="5"/>
  <c r="I70" i="5"/>
  <c r="J70" i="5" s="1"/>
  <c r="I69" i="5"/>
  <c r="J69" i="5" s="1"/>
  <c r="I68" i="5"/>
  <c r="J68" i="5" s="1"/>
  <c r="I67" i="5"/>
  <c r="J67" i="5" s="1"/>
  <c r="I66" i="5"/>
  <c r="I65" i="5"/>
  <c r="I64" i="5"/>
  <c r="J64" i="5" s="1"/>
  <c r="I63" i="5"/>
  <c r="J63" i="5" s="1"/>
  <c r="I62" i="5"/>
  <c r="J62" i="5" s="1"/>
  <c r="I61" i="5"/>
  <c r="J61" i="5" s="1"/>
  <c r="I60" i="5"/>
  <c r="I59" i="5"/>
  <c r="I58" i="5"/>
  <c r="J58" i="5" s="1"/>
  <c r="I57" i="5"/>
  <c r="J57" i="5" s="1"/>
  <c r="I56" i="5"/>
  <c r="J56" i="5" s="1"/>
  <c r="I55" i="5"/>
  <c r="J55" i="5" s="1"/>
  <c r="I54" i="5"/>
  <c r="I53" i="5"/>
  <c r="I52" i="5"/>
  <c r="J52" i="5" s="1"/>
  <c r="I48" i="5"/>
  <c r="I47" i="5"/>
  <c r="I46" i="5"/>
  <c r="I45" i="5"/>
  <c r="I44" i="5"/>
  <c r="I43" i="5"/>
  <c r="I42" i="5"/>
  <c r="I41" i="5"/>
  <c r="I40" i="5"/>
  <c r="I39" i="5"/>
  <c r="I38" i="5"/>
  <c r="I37" i="5"/>
  <c r="I36" i="5"/>
  <c r="I35" i="5"/>
  <c r="I34" i="5"/>
  <c r="I33" i="5"/>
  <c r="I32" i="5"/>
  <c r="I31" i="5"/>
  <c r="I30" i="5"/>
  <c r="I29" i="5"/>
  <c r="L59" i="7" l="1"/>
  <c r="M59" i="7" s="1"/>
  <c r="L58" i="7"/>
  <c r="M58" i="7" s="1"/>
  <c r="L61" i="7"/>
  <c r="M61" i="7" s="1"/>
  <c r="L63" i="7"/>
  <c r="M63" i="7" s="1"/>
  <c r="J70" i="7"/>
  <c r="L70" i="7" s="1"/>
  <c r="M70" i="7" s="1"/>
  <c r="J56" i="7"/>
  <c r="L56" i="7" s="1"/>
  <c r="M56" i="7" s="1"/>
  <c r="L68" i="7"/>
  <c r="L57" i="7"/>
  <c r="M62" i="7"/>
  <c r="L69" i="7"/>
  <c r="M69" i="7" s="1"/>
  <c r="H125" i="7"/>
  <c r="I122" i="7"/>
  <c r="J122" i="7" s="1"/>
  <c r="M68" i="7"/>
  <c r="H114" i="7"/>
  <c r="I117" i="7"/>
  <c r="J117" i="7" s="1"/>
  <c r="I120" i="7"/>
  <c r="J120" i="7" s="1"/>
  <c r="H126" i="7"/>
  <c r="H107" i="7"/>
  <c r="I119" i="7"/>
  <c r="J119" i="7" s="1"/>
  <c r="I113" i="7"/>
  <c r="J113" i="7" s="1"/>
  <c r="I109" i="7"/>
  <c r="J109" i="7" s="1"/>
  <c r="H115" i="7"/>
  <c r="J118" i="7"/>
  <c r="I118" i="7"/>
  <c r="I127" i="7"/>
  <c r="J127" i="7" s="1"/>
  <c r="M71" i="7"/>
  <c r="G107" i="7"/>
  <c r="G108" i="7"/>
  <c r="H108" i="7" s="1"/>
  <c r="G109" i="7"/>
  <c r="G110" i="7"/>
  <c r="H110" i="7" s="1"/>
  <c r="G111" i="7"/>
  <c r="H111" i="7" s="1"/>
  <c r="G112" i="7"/>
  <c r="H112" i="7" s="1"/>
  <c r="G113" i="7"/>
  <c r="G114" i="7"/>
  <c r="G115" i="7"/>
  <c r="G116" i="7"/>
  <c r="H116" i="7" s="1"/>
  <c r="G117" i="7"/>
  <c r="G118" i="7"/>
  <c r="G119" i="7"/>
  <c r="G120" i="7"/>
  <c r="G121" i="7"/>
  <c r="H121" i="7" s="1"/>
  <c r="G122" i="7"/>
  <c r="G123" i="7"/>
  <c r="H123" i="7" s="1"/>
  <c r="G124" i="7"/>
  <c r="H124" i="7" s="1"/>
  <c r="G125" i="7"/>
  <c r="G126" i="7"/>
  <c r="G127" i="7"/>
  <c r="J54" i="7"/>
  <c r="L54" i="7" s="1"/>
  <c r="M54" i="7" s="1"/>
  <c r="M57" i="7"/>
  <c r="J60" i="7"/>
  <c r="L60" i="7" s="1"/>
  <c r="M60" i="7" s="1"/>
  <c r="J66" i="7"/>
  <c r="L66" i="7" s="1"/>
  <c r="M66" i="7" s="1"/>
  <c r="G107" i="5"/>
  <c r="G108" i="5"/>
  <c r="G109" i="5"/>
  <c r="G110" i="5"/>
  <c r="G111" i="5"/>
  <c r="G112" i="5"/>
  <c r="G113" i="5"/>
  <c r="G114" i="5"/>
  <c r="G115" i="5"/>
  <c r="G116" i="5"/>
  <c r="G117" i="5"/>
  <c r="G118" i="5"/>
  <c r="G119" i="5"/>
  <c r="G120" i="5"/>
  <c r="G121" i="5"/>
  <c r="G122" i="5"/>
  <c r="G123" i="5"/>
  <c r="G124" i="5"/>
  <c r="G125" i="5"/>
  <c r="G126" i="5"/>
  <c r="G127" i="5"/>
  <c r="J60" i="5"/>
  <c r="J53" i="5"/>
  <c r="J59" i="5"/>
  <c r="J65" i="5"/>
  <c r="J71" i="5"/>
  <c r="J54" i="5"/>
  <c r="J66" i="5"/>
  <c r="I123" i="7" l="1"/>
  <c r="J123" i="7" s="1"/>
  <c r="I111" i="7"/>
  <c r="J111" i="7" s="1"/>
  <c r="J110" i="7"/>
  <c r="I110" i="7"/>
  <c r="I121" i="7"/>
  <c r="J121" i="7" s="1"/>
  <c r="I108" i="7"/>
  <c r="J108" i="7" s="1"/>
  <c r="J116" i="7"/>
  <c r="I116" i="7"/>
  <c r="I124" i="7"/>
  <c r="J124" i="7" s="1"/>
  <c r="I112" i="7"/>
  <c r="J112" i="7" s="1"/>
  <c r="J107" i="7"/>
  <c r="I107" i="7"/>
  <c r="I126" i="7"/>
  <c r="J126" i="7" s="1"/>
  <c r="I114" i="7"/>
  <c r="J114" i="7" s="1"/>
  <c r="J115" i="7"/>
  <c r="I115" i="7"/>
  <c r="I125" i="7"/>
  <c r="J125" i="7" s="1"/>
  <c r="J12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Rafiul Haq</author>
  </authors>
  <commentList>
    <comment ref="E5" authorId="0" shapeId="0" xr:uid="{503B80DC-208F-48D5-A683-8C0B91208971}">
      <text>
        <r>
          <rPr>
            <b/>
            <sz val="9"/>
            <color indexed="81"/>
            <rFont val="Tahoma"/>
            <family val="2"/>
          </rPr>
          <t>Hours</t>
        </r>
      </text>
    </comment>
    <comment ref="F5" authorId="0" shapeId="0" xr:uid="{2289190E-962E-41AC-A018-963FE4183D50}">
      <text>
        <r>
          <rPr>
            <b/>
            <sz val="9"/>
            <color indexed="81"/>
            <rFont val="Tahoma"/>
            <family val="2"/>
          </rPr>
          <t>Hours</t>
        </r>
      </text>
    </comment>
    <comment ref="G5" authorId="0" shapeId="0" xr:uid="{4254AD85-D09C-4DFB-9F0F-78BF36620819}">
      <text>
        <r>
          <rPr>
            <b/>
            <sz val="9"/>
            <color indexed="81"/>
            <rFont val="Tahoma"/>
            <family val="2"/>
          </rPr>
          <t>Hours</t>
        </r>
      </text>
    </comment>
    <comment ref="I5" authorId="0" shapeId="0" xr:uid="{9F687276-2618-4D10-95B9-F397500B4C55}">
      <text>
        <r>
          <rPr>
            <sz val="9"/>
            <color indexed="81"/>
            <rFont val="Tahoma"/>
            <family val="2"/>
          </rPr>
          <t>given in the "Reference Tables" sheet
Overtime hourly pay = regular hourly pay * 1.25</t>
        </r>
      </text>
    </comment>
    <comment ref="E28" authorId="0" shapeId="0" xr:uid="{9340CC89-69CA-4281-A6C0-ED7841BE2FF1}">
      <text>
        <r>
          <rPr>
            <b/>
            <sz val="9"/>
            <color indexed="81"/>
            <rFont val="Tahoma"/>
            <family val="2"/>
          </rPr>
          <t>Hours</t>
        </r>
      </text>
    </comment>
    <comment ref="F28" authorId="0" shapeId="0" xr:uid="{29B87B40-66E7-45B2-AE20-12D21CC9CF8D}">
      <text>
        <r>
          <rPr>
            <b/>
            <sz val="9"/>
            <color indexed="81"/>
            <rFont val="Tahoma"/>
            <family val="2"/>
          </rPr>
          <t>Hours</t>
        </r>
      </text>
    </comment>
    <comment ref="G28" authorId="0" shapeId="0" xr:uid="{293F00ED-8ED8-4A7F-8224-82A09A7983B9}">
      <text>
        <r>
          <rPr>
            <b/>
            <sz val="9"/>
            <color indexed="81"/>
            <rFont val="Tahoma"/>
            <family val="2"/>
          </rPr>
          <t>Hours</t>
        </r>
      </text>
    </comment>
    <comment ref="J28" authorId="0" shapeId="0" xr:uid="{A1041C51-4906-4BDC-8A37-F969B87FC25F}">
      <text>
        <r>
          <rPr>
            <sz val="9"/>
            <color indexed="81"/>
            <rFont val="Tahoma"/>
            <family val="2"/>
          </rPr>
          <t>Tax Percentage is given in the "Reference Tables" sheet</t>
        </r>
      </text>
    </comment>
    <comment ref="E51" authorId="0" shapeId="0" xr:uid="{3C276792-2097-48F6-AC88-BE6C336A77F1}">
      <text>
        <r>
          <rPr>
            <b/>
            <sz val="9"/>
            <color indexed="81"/>
            <rFont val="Tahoma"/>
            <family val="2"/>
          </rPr>
          <t>Hours</t>
        </r>
      </text>
    </comment>
    <comment ref="F51" authorId="0" shapeId="0" xr:uid="{3971A623-66C1-423D-9136-6909B493712E}">
      <text>
        <r>
          <rPr>
            <b/>
            <sz val="9"/>
            <color indexed="81"/>
            <rFont val="Tahoma"/>
            <family val="2"/>
          </rPr>
          <t>Hours</t>
        </r>
      </text>
    </comment>
    <comment ref="G51" authorId="0" shapeId="0" xr:uid="{900EAF99-2773-4627-A904-270AFFDE70E6}">
      <text>
        <r>
          <rPr>
            <b/>
            <sz val="9"/>
            <color indexed="81"/>
            <rFont val="Tahoma"/>
            <family val="2"/>
          </rPr>
          <t>Hours</t>
        </r>
      </text>
    </comment>
    <comment ref="K51" authorId="0" shapeId="0" xr:uid="{0442713B-488C-42C8-ABB7-530CC7BE69AD}">
      <text>
        <r>
          <rPr>
            <b/>
            <sz val="9"/>
            <color indexed="81"/>
            <rFont val="Tahoma"/>
            <family val="2"/>
          </rPr>
          <t>given in the "Reference Tables" sheet</t>
        </r>
      </text>
    </comment>
    <comment ref="M51" authorId="0" shapeId="0" xr:uid="{A21C9354-00D8-4E83-A0B8-545FA66DCC91}">
      <text>
        <r>
          <rPr>
            <b/>
            <sz val="9"/>
            <color indexed="81"/>
            <rFont val="Tahoma"/>
            <family val="2"/>
          </rPr>
          <t>Gross Pay - Total Deductions</t>
        </r>
      </text>
    </comment>
    <comment ref="F77" authorId="0" shapeId="0" xr:uid="{69BBF8C1-6000-4E3E-93C5-FE5423FC83A1}">
      <text>
        <r>
          <rPr>
            <b/>
            <sz val="9"/>
            <color indexed="81"/>
            <rFont val="Tahoma"/>
            <family val="2"/>
          </rPr>
          <t>Join after 10 AM is late, and 10AM is 0.41666 in General Format</t>
        </r>
      </text>
    </comment>
    <comment ref="F106" authorId="0" shapeId="0" xr:uid="{220F59FD-C57A-4F34-BFB9-CFA2C84FE6D6}">
      <text>
        <r>
          <rPr>
            <b/>
            <sz val="9"/>
            <color indexed="81"/>
            <rFont val="Tahoma"/>
            <family val="2"/>
          </rPr>
          <t>Join after 10 AM is late, and 10AM is 0.41666 in General Format</t>
        </r>
      </text>
    </comment>
    <comment ref="I106" authorId="0" shapeId="0" xr:uid="{AE4E56F3-B22B-4D1F-BBE6-375B61A8704B}">
      <text>
        <r>
          <rPr>
            <b/>
            <sz val="9"/>
            <color indexed="81"/>
            <rFont val="Tahoma"/>
            <family val="2"/>
          </rPr>
          <t>12% of Daily Pay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Rafiul Haq</author>
  </authors>
  <commentList>
    <comment ref="E5" authorId="0" shapeId="0" xr:uid="{04050DEA-33F2-4209-9337-B86A29375A95}">
      <text>
        <r>
          <rPr>
            <b/>
            <sz val="9"/>
            <color indexed="81"/>
            <rFont val="Tahoma"/>
            <family val="2"/>
          </rPr>
          <t>Hours</t>
        </r>
      </text>
    </comment>
    <comment ref="F5" authorId="0" shapeId="0" xr:uid="{CCCCEAF5-FCBB-4F32-A924-0D7190881711}">
      <text>
        <r>
          <rPr>
            <b/>
            <sz val="9"/>
            <color indexed="81"/>
            <rFont val="Tahoma"/>
            <family val="2"/>
          </rPr>
          <t>Hours</t>
        </r>
      </text>
    </comment>
    <comment ref="G5" authorId="0" shapeId="0" xr:uid="{B1C5932F-5D7C-4F5B-BBD4-17E88ED28990}">
      <text>
        <r>
          <rPr>
            <b/>
            <sz val="9"/>
            <color indexed="81"/>
            <rFont val="Tahoma"/>
            <family val="2"/>
          </rPr>
          <t>Hours</t>
        </r>
      </text>
    </comment>
    <comment ref="I5" authorId="0" shapeId="0" xr:uid="{D73774B0-BFEC-4E4E-B64A-E23D9F4F13E6}">
      <text>
        <r>
          <rPr>
            <sz val="9"/>
            <color indexed="81"/>
            <rFont val="Tahoma"/>
            <family val="2"/>
          </rPr>
          <t>given in the "Reference Tables" sheet
Overtime hourly pay = regular hourly pay * 1.25</t>
        </r>
      </text>
    </comment>
    <comment ref="E28" authorId="0" shapeId="0" xr:uid="{EAE0C9FF-EA98-4A12-98BD-1804098ACB3F}">
      <text>
        <r>
          <rPr>
            <b/>
            <sz val="9"/>
            <color indexed="81"/>
            <rFont val="Tahoma"/>
            <family val="2"/>
          </rPr>
          <t>Hours</t>
        </r>
      </text>
    </comment>
    <comment ref="F28" authorId="0" shapeId="0" xr:uid="{A7858E56-C220-428D-A923-881F566E0DD6}">
      <text>
        <r>
          <rPr>
            <b/>
            <sz val="9"/>
            <color indexed="81"/>
            <rFont val="Tahoma"/>
            <family val="2"/>
          </rPr>
          <t>Hours</t>
        </r>
      </text>
    </comment>
    <comment ref="G28" authorId="0" shapeId="0" xr:uid="{328111F2-1C54-40D6-9457-A3E862542AD4}">
      <text>
        <r>
          <rPr>
            <b/>
            <sz val="9"/>
            <color indexed="81"/>
            <rFont val="Tahoma"/>
            <family val="2"/>
          </rPr>
          <t>Hours</t>
        </r>
      </text>
    </comment>
    <comment ref="J28" authorId="0" shapeId="0" xr:uid="{87A25460-11F6-457A-894C-44C5E2193F1D}">
      <text>
        <r>
          <rPr>
            <sz val="9"/>
            <color indexed="81"/>
            <rFont val="Tahoma"/>
            <family val="2"/>
          </rPr>
          <t>Tax Percentage is given in the "Reference Tables" sheet</t>
        </r>
      </text>
    </comment>
    <comment ref="E51" authorId="0" shapeId="0" xr:uid="{C3464C6B-83CF-41EC-8ACA-6B67160572D2}">
      <text>
        <r>
          <rPr>
            <b/>
            <sz val="9"/>
            <color indexed="81"/>
            <rFont val="Tahoma"/>
            <family val="2"/>
          </rPr>
          <t>Hours</t>
        </r>
      </text>
    </comment>
    <comment ref="F51" authorId="0" shapeId="0" xr:uid="{FF56BCAC-B14A-4229-B332-EC6E0D9655BD}">
      <text>
        <r>
          <rPr>
            <b/>
            <sz val="9"/>
            <color indexed="81"/>
            <rFont val="Tahoma"/>
            <family val="2"/>
          </rPr>
          <t>Hours</t>
        </r>
      </text>
    </comment>
    <comment ref="G51" authorId="0" shapeId="0" xr:uid="{44D2E6C8-63D7-45AC-AA55-9BD1B23C2B36}">
      <text>
        <r>
          <rPr>
            <b/>
            <sz val="9"/>
            <color indexed="81"/>
            <rFont val="Tahoma"/>
            <family val="2"/>
          </rPr>
          <t>Hours</t>
        </r>
      </text>
    </comment>
    <comment ref="K51" authorId="0" shapeId="0" xr:uid="{9C9D26E5-175C-4021-AF0A-2CEAC9A20C82}">
      <text>
        <r>
          <rPr>
            <b/>
            <sz val="9"/>
            <color indexed="81"/>
            <rFont val="Tahoma"/>
            <family val="2"/>
          </rPr>
          <t>given in the "Reference Tables" sheet</t>
        </r>
      </text>
    </comment>
    <comment ref="M51" authorId="0" shapeId="0" xr:uid="{5BD359B3-69A7-4D30-90EF-E8164E7AC1E6}">
      <text>
        <r>
          <rPr>
            <b/>
            <sz val="9"/>
            <color indexed="81"/>
            <rFont val="Tahoma"/>
            <family val="2"/>
          </rPr>
          <t>Gross Pay - Total Deductions</t>
        </r>
      </text>
    </comment>
    <comment ref="F77" authorId="0" shapeId="0" xr:uid="{AB93A603-C2A4-4822-978F-1010BE905177}">
      <text>
        <r>
          <rPr>
            <b/>
            <sz val="9"/>
            <color indexed="81"/>
            <rFont val="Tahoma"/>
            <family val="2"/>
          </rPr>
          <t>Join after 10 AM is late, and 10AM is 0.41666 in General Format</t>
        </r>
      </text>
    </comment>
    <comment ref="F106" authorId="0" shapeId="0" xr:uid="{A9A8EE74-59BE-429F-896C-A5A3A2F2320C}">
      <text>
        <r>
          <rPr>
            <b/>
            <sz val="9"/>
            <color indexed="81"/>
            <rFont val="Tahoma"/>
            <family val="2"/>
          </rPr>
          <t>Join after 10 AM is late, and 10AM is 0.41666 in General Format</t>
        </r>
      </text>
    </comment>
    <comment ref="I106" authorId="0" shapeId="0" xr:uid="{CB4B4774-4EEC-47CE-9D88-CE9CCAD3415D}">
      <text>
        <r>
          <rPr>
            <b/>
            <sz val="9"/>
            <color indexed="81"/>
            <rFont val="Tahoma"/>
            <family val="2"/>
          </rPr>
          <t>12% of Daily Pay</t>
        </r>
      </text>
    </comment>
  </commentList>
</comments>
</file>

<file path=xl/sharedStrings.xml><?xml version="1.0" encoding="utf-8"?>
<sst xmlns="http://schemas.openxmlformats.org/spreadsheetml/2006/main" count="394" uniqueCount="70">
  <si>
    <t>Date of Payment</t>
  </si>
  <si>
    <t>Employee</t>
  </si>
  <si>
    <t>Regular</t>
  </si>
  <si>
    <t>Paid Time Off</t>
  </si>
  <si>
    <t>Overtime</t>
  </si>
  <si>
    <t>Nontaxable Income</t>
  </si>
  <si>
    <t>Gross Pay</t>
  </si>
  <si>
    <t>Tax Deductions</t>
  </si>
  <si>
    <t>Benefits &amp; Other Deductions</t>
  </si>
  <si>
    <t>Total Deductions</t>
  </si>
  <si>
    <t>Net Pay</t>
  </si>
  <si>
    <t>Rachel</t>
  </si>
  <si>
    <t>Ross</t>
  </si>
  <si>
    <t>Joey</t>
  </si>
  <si>
    <t>Chandler</t>
  </si>
  <si>
    <t>Monica</t>
  </si>
  <si>
    <t>Phoebe</t>
  </si>
  <si>
    <t>Ben</t>
  </si>
  <si>
    <t>Adam</t>
  </si>
  <si>
    <t>Rowan</t>
  </si>
  <si>
    <t>Ellie</t>
  </si>
  <si>
    <t>Britt</t>
  </si>
  <si>
    <t>Alan</t>
  </si>
  <si>
    <t>Hamish</t>
  </si>
  <si>
    <t>Byron</t>
  </si>
  <si>
    <t>Bettjeman</t>
  </si>
  <si>
    <t>Harwood</t>
  </si>
  <si>
    <t>Clark</t>
  </si>
  <si>
    <t>Morrison</t>
  </si>
  <si>
    <t>Parkinson</t>
  </si>
  <si>
    <t>Coll</t>
  </si>
  <si>
    <t>Hourly Pay</t>
  </si>
  <si>
    <t>State</t>
  </si>
  <si>
    <t>Utah</t>
  </si>
  <si>
    <t>Colorado</t>
  </si>
  <si>
    <t>Illinois</t>
  </si>
  <si>
    <t>Michigan</t>
  </si>
  <si>
    <t>Indiana</t>
  </si>
  <si>
    <t>State Tax</t>
  </si>
  <si>
    <t>Federal Tax</t>
  </si>
  <si>
    <t>Particular</t>
  </si>
  <si>
    <t>Tax Rate</t>
  </si>
  <si>
    <t>Social Security Tax</t>
  </si>
  <si>
    <t>Medicare Tax</t>
  </si>
  <si>
    <t>Reference Tables</t>
  </si>
  <si>
    <t>Overtime Pay</t>
  </si>
  <si>
    <t>Exercise 02 Calculate Tax Deduction Amount:</t>
  </si>
  <si>
    <t>Exercise 01 Find Gross Pay:</t>
  </si>
  <si>
    <t>Payroll Exercises in Excel</t>
  </si>
  <si>
    <t>Per Hour Pay</t>
  </si>
  <si>
    <t>Date</t>
  </si>
  <si>
    <t>Entering Time</t>
  </si>
  <si>
    <t>Exiting Time</t>
  </si>
  <si>
    <t>Month: December, 2022</t>
  </si>
  <si>
    <t>Exercise 03 Find Net Pay:</t>
  </si>
  <si>
    <t>Late Fine</t>
  </si>
  <si>
    <t>Total</t>
  </si>
  <si>
    <t>Late Entry (Hour)</t>
  </si>
  <si>
    <t>Time Worked (Hour)</t>
  </si>
  <si>
    <t>Overtime (Hour)</t>
  </si>
  <si>
    <t>Daily Pay</t>
  </si>
  <si>
    <t>Employee Name : Ross Johnson</t>
  </si>
  <si>
    <t>Tax</t>
  </si>
  <si>
    <t>Actual Pay</t>
  </si>
  <si>
    <t>Exercise 05 Calculate Monthly Pay for an Employee:</t>
  </si>
  <si>
    <t>Exercise 04 Calculate Working Hours:</t>
  </si>
  <si>
    <t>Enter Time</t>
  </si>
  <si>
    <t>Exit Time</t>
  </si>
  <si>
    <t>3 Other Taxes:</t>
  </si>
  <si>
    <t>State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</si>
</sst>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5" formatCode="[$-409]d\-mmm\-yy;@"/>
    <numFmt numFmtId="171" formatCode="&quot;$&quot;#,##0.00"/>
    <numFmt numFmtId="174" formatCode="&quot;$&quot;#,##0"/>
    <numFmt numFmtId="176" formatCode="[$-409]h:mm\ AM/PM;@"/>
  </numFmts>
  <fonts count="13" x14ac:knownFonts="1">
    <font>
      <sz val="11"/>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b/>
      <sz val="16"/>
      <color theme="3"/>
      <name val="Calibri"/>
      <family val="2"/>
      <scheme val="minor"/>
    </font>
    <font>
      <sz val="11"/>
      <color theme="1"/>
      <name val="Calibri"/>
      <family val="2"/>
      <scheme val="minor"/>
    </font>
    <font>
      <b/>
      <sz val="12"/>
      <color theme="1"/>
      <name val="Calibri"/>
      <family val="2"/>
      <scheme val="minor"/>
    </font>
    <font>
      <sz val="9"/>
      <color indexed="81"/>
      <name val="Tahoma"/>
      <family val="2"/>
    </font>
    <font>
      <b/>
      <sz val="9"/>
      <color indexed="81"/>
      <name val="Tahoma"/>
      <family val="2"/>
    </font>
    <font>
      <b/>
      <sz val="12"/>
      <color rgb="FFFF0000"/>
      <name val="Calibri"/>
      <family val="2"/>
      <scheme val="minor"/>
    </font>
    <font>
      <b/>
      <sz val="12"/>
      <name val="Calibri"/>
      <family val="2"/>
      <scheme val="minor"/>
    </font>
    <font>
      <b/>
      <sz val="11"/>
      <name val="Calibri"/>
      <family val="2"/>
      <scheme val="minor"/>
    </font>
    <font>
      <sz val="12"/>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9"/>
      </bottom>
      <diagonal/>
    </border>
    <border>
      <left style="thin">
        <color auto="1"/>
      </left>
      <right style="thin">
        <color auto="1"/>
      </right>
      <top/>
      <bottom style="thin">
        <color auto="1"/>
      </bottom>
      <diagonal/>
    </border>
  </borders>
  <cellStyleXfs count="3">
    <xf numFmtId="0" fontId="0" fillId="0" borderId="0"/>
    <xf numFmtId="0" fontId="4" fillId="0" borderId="2" applyNumberFormat="0" applyFill="0" applyAlignment="0" applyProtection="0"/>
    <xf numFmtId="44" fontId="5" fillId="0" borderId="0" applyFont="0" applyFill="0" applyBorder="0" applyAlignment="0" applyProtection="0"/>
  </cellStyleXfs>
  <cellXfs count="45">
    <xf numFmtId="0" fontId="0" fillId="0" borderId="0" xfId="0"/>
    <xf numFmtId="0" fontId="2" fillId="0" borderId="0" xfId="0" applyFont="1" applyAlignment="1">
      <alignment vertical="center"/>
    </xf>
    <xf numFmtId="0" fontId="3" fillId="2" borderId="1" xfId="0" applyFont="1" applyFill="1" applyBorder="1" applyAlignment="1">
      <alignment horizontal="center" vertical="center"/>
    </xf>
    <xf numFmtId="0" fontId="1" fillId="0" borderId="0" xfId="0" applyFont="1" applyAlignment="1">
      <alignment vertical="center"/>
    </xf>
    <xf numFmtId="0" fontId="3" fillId="2" borderId="1" xfId="0" applyFont="1" applyFill="1" applyBorder="1" applyAlignment="1">
      <alignment horizontal="center" vertical="center" wrapText="1"/>
    </xf>
    <xf numFmtId="0" fontId="2" fillId="0" borderId="0" xfId="0" applyFont="1" applyAlignment="1">
      <alignment vertical="center" wrapText="1"/>
    </xf>
    <xf numFmtId="0" fontId="4" fillId="3" borderId="2" xfId="1" applyFill="1" applyAlignment="1">
      <alignment horizontal="center" vertical="center"/>
    </xf>
    <xf numFmtId="0" fontId="1" fillId="0" borderId="1" xfId="0" applyFont="1" applyBorder="1" applyAlignment="1">
      <alignment horizontal="center" vertical="center"/>
    </xf>
    <xf numFmtId="165"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6" fontId="1" fillId="0" borderId="1" xfId="0" applyNumberFormat="1" applyFont="1" applyBorder="1" applyAlignment="1">
      <alignment horizontal="center" vertical="center"/>
    </xf>
    <xf numFmtId="44" fontId="2" fillId="0" borderId="0" xfId="2" applyFont="1" applyAlignment="1">
      <alignment vertical="center"/>
    </xf>
    <xf numFmtId="10"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xf>
    <xf numFmtId="174" fontId="1" fillId="0" borderId="1" xfId="2" applyNumberFormat="1" applyFont="1" applyBorder="1" applyAlignment="1">
      <alignment horizontal="center" vertical="center"/>
    </xf>
    <xf numFmtId="171" fontId="1" fillId="0" borderId="1" xfId="0" applyNumberFormat="1" applyFont="1" applyBorder="1" applyAlignment="1">
      <alignment horizontal="center" vertical="center"/>
    </xf>
    <xf numFmtId="174" fontId="1" fillId="0" borderId="1" xfId="0" applyNumberFormat="1" applyFont="1" applyBorder="1" applyAlignment="1">
      <alignment horizontal="center" vertical="center"/>
    </xf>
    <xf numFmtId="6" fontId="2" fillId="0" borderId="1" xfId="0" applyNumberFormat="1" applyFont="1" applyBorder="1" applyAlignment="1">
      <alignment horizontal="center" vertical="center"/>
    </xf>
    <xf numFmtId="6" fontId="2" fillId="0" borderId="0" xfId="0" applyNumberFormat="1" applyFont="1" applyAlignment="1">
      <alignment vertical="center"/>
    </xf>
    <xf numFmtId="0" fontId="9" fillId="0" borderId="0" xfId="0" applyFont="1" applyAlignment="1">
      <alignment vertical="center"/>
    </xf>
    <xf numFmtId="0" fontId="3" fillId="4" borderId="1" xfId="0" applyFont="1" applyFill="1" applyBorder="1" applyAlignment="1">
      <alignment horizontal="center" vertical="center" wrapText="1"/>
    </xf>
    <xf numFmtId="174" fontId="1" fillId="5" borderId="1" xfId="0" applyNumberFormat="1" applyFont="1" applyFill="1" applyBorder="1" applyAlignment="1">
      <alignment horizontal="center" vertical="center"/>
    </xf>
    <xf numFmtId="171" fontId="1" fillId="5"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6" fontId="0" fillId="0" borderId="1" xfId="0" applyNumberFormat="1" applyBorder="1" applyAlignment="1">
      <alignment horizontal="center" vertical="center"/>
    </xf>
    <xf numFmtId="0" fontId="0" fillId="0" borderId="0" xfId="0" applyAlignment="1">
      <alignment vertical="center"/>
    </xf>
    <xf numFmtId="0" fontId="2" fillId="0" borderId="0" xfId="0" applyNumberFormat="1" applyFont="1" applyAlignment="1">
      <alignment vertical="center"/>
    </xf>
    <xf numFmtId="171" fontId="2" fillId="5" borderId="1" xfId="0" applyNumberFormat="1" applyFont="1" applyFill="1" applyBorder="1" applyAlignment="1">
      <alignment horizontal="center" vertical="center"/>
    </xf>
    <xf numFmtId="176" fontId="1" fillId="0" borderId="1" xfId="0" applyNumberFormat="1" applyFont="1" applyBorder="1" applyAlignment="1">
      <alignment horizontal="center" vertical="center"/>
    </xf>
    <xf numFmtId="2" fontId="1" fillId="5" borderId="1" xfId="0" applyNumberFormat="1" applyFont="1" applyFill="1" applyBorder="1" applyAlignment="1">
      <alignment horizontal="center" vertical="center"/>
    </xf>
    <xf numFmtId="171" fontId="1" fillId="5" borderId="1" xfId="2" applyNumberFormat="1" applyFont="1" applyFill="1" applyBorder="1" applyAlignment="1">
      <alignment horizontal="center" vertical="center"/>
    </xf>
    <xf numFmtId="6" fontId="11" fillId="0" borderId="1" xfId="0" applyNumberFormat="1" applyFont="1" applyFill="1" applyBorder="1" applyAlignment="1">
      <alignment horizontal="center" vertical="center"/>
    </xf>
    <xf numFmtId="0" fontId="0" fillId="3" borderId="1" xfId="0" applyFill="1" applyBorder="1" applyAlignment="1">
      <alignment horizontal="center" vertical="center"/>
    </xf>
    <xf numFmtId="0" fontId="3" fillId="4" borderId="1" xfId="0" applyFont="1" applyFill="1" applyBorder="1" applyAlignment="1">
      <alignment horizontal="center" vertical="center"/>
    </xf>
    <xf numFmtId="171" fontId="6" fillId="5" borderId="3" xfId="2" applyNumberFormat="1" applyFont="1" applyFill="1" applyBorder="1" applyAlignment="1">
      <alignment horizontal="center" vertical="center"/>
    </xf>
    <xf numFmtId="0" fontId="10" fillId="3" borderId="1" xfId="0" applyFont="1" applyFill="1" applyBorder="1" applyAlignment="1">
      <alignment horizontal="centerContinuous" vertical="center"/>
    </xf>
    <xf numFmtId="0" fontId="0" fillId="3" borderId="1" xfId="0" applyFill="1" applyBorder="1" applyAlignment="1">
      <alignment horizontal="centerContinuous" vertical="center"/>
    </xf>
    <xf numFmtId="0" fontId="2" fillId="3" borderId="1"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0" fillId="0" borderId="0" xfId="0" applyFill="1" applyBorder="1" applyAlignment="1">
      <alignment horizontal="centerContinuous" vertical="center"/>
    </xf>
    <xf numFmtId="0" fontId="2" fillId="0" borderId="0" xfId="0" applyFont="1" applyFill="1" applyBorder="1" applyAlignment="1">
      <alignment horizontal="centerContinuous" vertical="center"/>
    </xf>
    <xf numFmtId="174" fontId="12" fillId="5"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2" fontId="12" fillId="5" borderId="1" xfId="0" applyNumberFormat="1" applyFont="1" applyFill="1" applyBorder="1" applyAlignment="1">
      <alignment horizontal="center" vertical="center"/>
    </xf>
  </cellXfs>
  <cellStyles count="3">
    <cellStyle name="Currency" xfId="2" builtinId="4"/>
    <cellStyle name="Heading 2" xfId="1" builtinId="17" customBuiltin="1"/>
    <cellStyle name="Normal" xfId="0" builtinId="0"/>
  </cellStyles>
  <dxfs count="0"/>
  <tableStyles count="0" defaultTableStyle="TableStyleMedium2" defaultPivotStyle="PivotStyleLight16"/>
  <colors>
    <mruColors>
      <color rgb="FFEFF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304801</xdr:colOff>
      <xdr:row>2</xdr:row>
      <xdr:rowOff>104775</xdr:rowOff>
    </xdr:from>
    <xdr:to>
      <xdr:col>8</xdr:col>
      <xdr:colOff>629586</xdr:colOff>
      <xdr:row>3</xdr:row>
      <xdr:rowOff>142818</xdr:rowOff>
    </xdr:to>
    <xdr:pic>
      <xdr:nvPicPr>
        <xdr:cNvPr id="3" name="Picture 2">
          <a:extLst>
            <a:ext uri="{FF2B5EF4-FFF2-40B4-BE49-F238E27FC236}">
              <a16:creationId xmlns:a16="http://schemas.microsoft.com/office/drawing/2014/main" id="{05482437-87F2-DF53-79E4-E1A5F1C209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34051" y="600075"/>
          <a:ext cx="1267760" cy="285693"/>
        </a:xfrm>
        <a:prstGeom prst="rect">
          <a:avLst/>
        </a:prstGeom>
      </xdr:spPr>
    </xdr:pic>
    <xdr:clientData/>
  </xdr:twoCellAnchor>
  <xdr:twoCellAnchor editAs="oneCell">
    <xdr:from>
      <xdr:col>5</xdr:col>
      <xdr:colOff>295275</xdr:colOff>
      <xdr:row>74</xdr:row>
      <xdr:rowOff>95250</xdr:rowOff>
    </xdr:from>
    <xdr:to>
      <xdr:col>6</xdr:col>
      <xdr:colOff>781985</xdr:colOff>
      <xdr:row>75</xdr:row>
      <xdr:rowOff>133293</xdr:rowOff>
    </xdr:to>
    <xdr:pic>
      <xdr:nvPicPr>
        <xdr:cNvPr id="4" name="Picture 3">
          <a:extLst>
            <a:ext uri="{FF2B5EF4-FFF2-40B4-BE49-F238E27FC236}">
              <a16:creationId xmlns:a16="http://schemas.microsoft.com/office/drawing/2014/main" id="{067BB4B2-7BF6-4EC7-A077-DA8E52A8DA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43375" y="19345275"/>
          <a:ext cx="1267760" cy="285693"/>
        </a:xfrm>
        <a:prstGeom prst="rect">
          <a:avLst/>
        </a:prstGeom>
      </xdr:spPr>
    </xdr:pic>
    <xdr:clientData/>
  </xdr:twoCellAnchor>
  <xdr:twoCellAnchor>
    <xdr:from>
      <xdr:col>10</xdr:col>
      <xdr:colOff>581025</xdr:colOff>
      <xdr:row>33</xdr:row>
      <xdr:rowOff>76199</xdr:rowOff>
    </xdr:from>
    <xdr:to>
      <xdr:col>16</xdr:col>
      <xdr:colOff>457200</xdr:colOff>
      <xdr:row>38</xdr:row>
      <xdr:rowOff>47624</xdr:rowOff>
    </xdr:to>
    <xdr:sp macro="" textlink="">
      <xdr:nvSpPr>
        <xdr:cNvPr id="6" name="Speech Bubble: Rectangle with Corners Rounded 5">
          <a:extLst>
            <a:ext uri="{FF2B5EF4-FFF2-40B4-BE49-F238E27FC236}">
              <a16:creationId xmlns:a16="http://schemas.microsoft.com/office/drawing/2014/main" id="{B72EBB38-0066-45BE-8FBA-880AFA0B9334}"/>
            </a:ext>
          </a:extLst>
        </xdr:cNvPr>
        <xdr:cNvSpPr/>
      </xdr:nvSpPr>
      <xdr:spPr>
        <a:xfrm>
          <a:off x="8010525" y="8705849"/>
          <a:ext cx="5343525" cy="1209675"/>
        </a:xfrm>
        <a:prstGeom prst="wedgeRoundRectCallout">
          <a:avLst>
            <a:gd name="adj1" fmla="val -54884"/>
            <a:gd name="adj2" fmla="val 13681"/>
            <a:gd name="adj3" fmla="val 16667"/>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02 Calculate Tax Deduction Amount:</a:t>
          </a:r>
          <a:r>
            <a:rPr lang="en-US" sz="1200" b="0" i="0" u="none" strike="noStrike">
              <a:solidFill>
                <a:sysClr val="windowText" lastClr="000000"/>
              </a:solidFill>
              <a:effectLst/>
              <a:latin typeface="+mn-lt"/>
              <a:ea typeface="+mn-ea"/>
              <a:cs typeface="+mn-cs"/>
            </a:rPr>
            <a:t> The employees work in five different states. The state tax rate is different for each. Use the tax rates from the “Reference table” sheet to find the tax deduction amount in this exercise.</a:t>
          </a:r>
        </a:p>
      </xdr:txBody>
    </xdr:sp>
    <xdr:clientData/>
  </xdr:twoCellAnchor>
  <xdr:twoCellAnchor>
    <xdr:from>
      <xdr:col>13</xdr:col>
      <xdr:colOff>304800</xdr:colOff>
      <xdr:row>54</xdr:row>
      <xdr:rowOff>171450</xdr:rowOff>
    </xdr:from>
    <xdr:to>
      <xdr:col>22</xdr:col>
      <xdr:colOff>295275</xdr:colOff>
      <xdr:row>61</xdr:row>
      <xdr:rowOff>57150</xdr:rowOff>
    </xdr:to>
    <xdr:sp macro="" textlink="">
      <xdr:nvSpPr>
        <xdr:cNvPr id="7" name="Speech Bubble: Rectangle with Corners Rounded 6">
          <a:extLst>
            <a:ext uri="{FF2B5EF4-FFF2-40B4-BE49-F238E27FC236}">
              <a16:creationId xmlns:a16="http://schemas.microsoft.com/office/drawing/2014/main" id="{A25E100F-F758-4E57-96F6-216621E79A4F}"/>
            </a:ext>
          </a:extLst>
        </xdr:cNvPr>
        <xdr:cNvSpPr/>
      </xdr:nvSpPr>
      <xdr:spPr>
        <a:xfrm>
          <a:off x="10848975" y="14468475"/>
          <a:ext cx="6029325" cy="1619250"/>
        </a:xfrm>
        <a:prstGeom prst="wedgeRoundRectCallout">
          <a:avLst>
            <a:gd name="adj1" fmla="val -53850"/>
            <a:gd name="adj2" fmla="val 34853"/>
            <a:gd name="adj3" fmla="val 16667"/>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03 Find Net Pay:</a:t>
          </a:r>
          <a:r>
            <a:rPr lang="en-US" sz="1200" b="0" i="0" u="none" strike="noStrike">
              <a:solidFill>
                <a:sysClr val="windowText" lastClr="000000"/>
              </a:solidFill>
              <a:effectLst/>
              <a:latin typeface="+mn-lt"/>
              <a:ea typeface="+mn-ea"/>
              <a:cs typeface="+mn-cs"/>
            </a:rPr>
            <a:t> In this exercise, your task is to calculate the net pay of the employees. </a:t>
          </a:r>
        </a:p>
        <a:p>
          <a:pPr lvl="1" rtl="0" fontAlgn="base"/>
          <a:r>
            <a:rPr lang="en-US" sz="1200" b="1" i="0" u="none" strike="noStrike">
              <a:solidFill>
                <a:sysClr val="windowText" lastClr="000000"/>
              </a:solidFill>
              <a:effectLst/>
              <a:latin typeface="+mn-lt"/>
              <a:ea typeface="+mn-ea"/>
              <a:cs typeface="+mn-cs"/>
            </a:rPr>
            <a:t>Solution:</a:t>
          </a:r>
          <a:r>
            <a:rPr lang="en-US" sz="1200" b="0" i="0" u="none" strike="noStrike">
              <a:solidFill>
                <a:sysClr val="windowText" lastClr="000000"/>
              </a:solidFill>
              <a:effectLst/>
              <a:latin typeface="+mn-lt"/>
              <a:ea typeface="+mn-ea"/>
              <a:cs typeface="+mn-cs"/>
            </a:rPr>
            <a:t> Firstly, using the</a:t>
          </a:r>
          <a:r>
            <a:rPr lang="en-US" sz="1200" b="1" i="0" u="none" strike="noStrike">
              <a:solidFill>
                <a:sysClr val="windowText" lastClr="000000"/>
              </a:solidFill>
              <a:effectLst/>
              <a:latin typeface="+mn-lt"/>
              <a:ea typeface="+mn-ea"/>
              <a:cs typeface="+mn-cs"/>
            </a:rPr>
            <a:t> INDEX MATCH</a:t>
          </a:r>
          <a:r>
            <a:rPr lang="en-US" sz="1200" b="0" i="0" u="none" strike="noStrike">
              <a:solidFill>
                <a:sysClr val="windowText" lastClr="000000"/>
              </a:solidFill>
              <a:effectLst/>
              <a:latin typeface="+mn-lt"/>
              <a:ea typeface="+mn-ea"/>
              <a:cs typeface="+mn-cs"/>
            </a:rPr>
            <a:t> formula, input the benefits &amp; other deductions. Secondly, find the total deductions. Finally, calculate the net pay.</a:t>
          </a:r>
        </a:p>
      </xdr:txBody>
    </xdr:sp>
    <xdr:clientData/>
  </xdr:twoCellAnchor>
  <xdr:twoCellAnchor>
    <xdr:from>
      <xdr:col>7</xdr:col>
      <xdr:colOff>733425</xdr:colOff>
      <xdr:row>83</xdr:row>
      <xdr:rowOff>123825</xdr:rowOff>
    </xdr:from>
    <xdr:to>
      <xdr:col>14</xdr:col>
      <xdr:colOff>47625</xdr:colOff>
      <xdr:row>88</xdr:row>
      <xdr:rowOff>66675</xdr:rowOff>
    </xdr:to>
    <xdr:sp macro="" textlink="">
      <xdr:nvSpPr>
        <xdr:cNvPr id="8" name="Speech Bubble: Rectangle with Corners Rounded 7">
          <a:extLst>
            <a:ext uri="{FF2B5EF4-FFF2-40B4-BE49-F238E27FC236}">
              <a16:creationId xmlns:a16="http://schemas.microsoft.com/office/drawing/2014/main" id="{116E59FE-6DE8-452D-995B-597F9FB300EF}"/>
            </a:ext>
          </a:extLst>
        </xdr:cNvPr>
        <xdr:cNvSpPr/>
      </xdr:nvSpPr>
      <xdr:spPr>
        <a:xfrm>
          <a:off x="5591175" y="22307550"/>
          <a:ext cx="5610225" cy="1181100"/>
        </a:xfrm>
        <a:prstGeom prst="wedgeRoundRectCallout">
          <a:avLst>
            <a:gd name="adj1" fmla="val -56147"/>
            <a:gd name="adj2" fmla="val 32280"/>
            <a:gd name="adj3" fmla="val 16667"/>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04 Calculate Working Hours:</a:t>
          </a:r>
          <a:r>
            <a:rPr lang="en-US" sz="1200" b="0" i="0" u="none" strike="noStrike">
              <a:solidFill>
                <a:sysClr val="windowText" lastClr="000000"/>
              </a:solidFill>
              <a:effectLst/>
              <a:latin typeface="+mn-lt"/>
              <a:ea typeface="+mn-ea"/>
              <a:cs typeface="+mn-cs"/>
            </a:rPr>
            <a:t> Daily office entry time and exit time for an employee called “Ross Johnson” is given for the month of December. Your task is to find the time worked, late entry (in hour) if any, and overtime.</a:t>
          </a:r>
        </a:p>
      </xdr:txBody>
    </xdr:sp>
    <xdr:clientData/>
  </xdr:twoCellAnchor>
  <xdr:twoCellAnchor>
    <xdr:from>
      <xdr:col>10</xdr:col>
      <xdr:colOff>1304925</xdr:colOff>
      <xdr:row>105</xdr:row>
      <xdr:rowOff>933451</xdr:rowOff>
    </xdr:from>
    <xdr:to>
      <xdr:col>16</xdr:col>
      <xdr:colOff>419100</xdr:colOff>
      <xdr:row>113</xdr:row>
      <xdr:rowOff>114301</xdr:rowOff>
    </xdr:to>
    <xdr:sp macro="" textlink="">
      <xdr:nvSpPr>
        <xdr:cNvPr id="9" name="Speech Bubble: Rectangle with Corners Rounded 8">
          <a:extLst>
            <a:ext uri="{FF2B5EF4-FFF2-40B4-BE49-F238E27FC236}">
              <a16:creationId xmlns:a16="http://schemas.microsoft.com/office/drawing/2014/main" id="{33E839E9-0B19-4CAA-B947-5281BC67B29A}"/>
            </a:ext>
          </a:extLst>
        </xdr:cNvPr>
        <xdr:cNvSpPr/>
      </xdr:nvSpPr>
      <xdr:spPr>
        <a:xfrm>
          <a:off x="8734425" y="28822651"/>
          <a:ext cx="4581525" cy="1866900"/>
        </a:xfrm>
        <a:prstGeom prst="wedgeRoundRectCallout">
          <a:avLst>
            <a:gd name="adj1" fmla="val -57008"/>
            <a:gd name="adj2" fmla="val 25255"/>
            <a:gd name="adj3" fmla="val 16667"/>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05 Calculate Monthly Pay for an Employee:</a:t>
          </a:r>
          <a:r>
            <a:rPr lang="en-US" sz="1200" b="0" i="0" u="none" strike="noStrike">
              <a:solidFill>
                <a:sysClr val="windowText" lastClr="000000"/>
              </a:solidFill>
              <a:effectLst/>
              <a:latin typeface="+mn-lt"/>
              <a:ea typeface="+mn-ea"/>
              <a:cs typeface="+mn-cs"/>
            </a:rPr>
            <a:t> In the final exercise, you will calculate the actual pay for the employee for the month of December.</a:t>
          </a:r>
        </a:p>
      </xdr:txBody>
    </xdr:sp>
    <xdr:clientData/>
  </xdr:twoCellAnchor>
  <xdr:twoCellAnchor>
    <xdr:from>
      <xdr:col>9</xdr:col>
      <xdr:colOff>895350</xdr:colOff>
      <xdr:row>7</xdr:row>
      <xdr:rowOff>28576</xdr:rowOff>
    </xdr:from>
    <xdr:to>
      <xdr:col>15</xdr:col>
      <xdr:colOff>152400</xdr:colOff>
      <xdr:row>15</xdr:row>
      <xdr:rowOff>85726</xdr:rowOff>
    </xdr:to>
    <xdr:sp macro="" textlink="">
      <xdr:nvSpPr>
        <xdr:cNvPr id="10" name="Speech Bubble: Rectangle with Corners Rounded 9">
          <a:extLst>
            <a:ext uri="{FF2B5EF4-FFF2-40B4-BE49-F238E27FC236}">
              <a16:creationId xmlns:a16="http://schemas.microsoft.com/office/drawing/2014/main" id="{ADC18233-E446-445E-A50C-46A8F8149325}"/>
            </a:ext>
          </a:extLst>
        </xdr:cNvPr>
        <xdr:cNvSpPr/>
      </xdr:nvSpPr>
      <xdr:spPr>
        <a:xfrm>
          <a:off x="7343775" y="1990726"/>
          <a:ext cx="4876800" cy="2038350"/>
        </a:xfrm>
        <a:prstGeom prst="wedgeRoundRectCallout">
          <a:avLst>
            <a:gd name="adj1" fmla="val -62435"/>
            <a:gd name="adj2" fmla="val 19977"/>
            <a:gd name="adj3" fmla="val 16667"/>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01 Find Gross Pay:</a:t>
          </a:r>
          <a:r>
            <a:rPr lang="en-US" sz="1200" b="0" i="0" u="none" strike="noStrike">
              <a:solidFill>
                <a:sysClr val="windowText" lastClr="000000"/>
              </a:solidFill>
              <a:effectLst/>
              <a:latin typeface="+mn-lt"/>
              <a:ea typeface="+mn-ea"/>
              <a:cs typeface="+mn-cs"/>
            </a:rPr>
            <a:t> Working hours for twenty employees are given. Your task is to calculate the gross pay. The hourly pay is provided in the “Reference table” sheet. Additionally, the overtime pay is 1.25 times of the regular pay and the payment for the paid time off is the same as the regular pay.</a:t>
          </a:r>
        </a:p>
        <a:p>
          <a:pPr lvl="1" rtl="0" fontAlgn="base"/>
          <a:r>
            <a:rPr lang="en-US" sz="1200" b="1" i="0" u="none" strike="noStrike">
              <a:solidFill>
                <a:sysClr val="windowText" lastClr="000000"/>
              </a:solidFill>
              <a:effectLst/>
              <a:latin typeface="+mn-lt"/>
              <a:ea typeface="+mn-ea"/>
              <a:cs typeface="+mn-cs"/>
            </a:rPr>
            <a:t>Solution:</a:t>
          </a:r>
          <a:r>
            <a:rPr lang="en-US" sz="1200" b="0" i="0" u="none" strike="noStrike">
              <a:solidFill>
                <a:sysClr val="windowText" lastClr="000000"/>
              </a:solidFill>
              <a:effectLst/>
              <a:latin typeface="+mn-lt"/>
              <a:ea typeface="+mn-ea"/>
              <a:cs typeface="+mn-cs"/>
            </a:rPr>
            <a:t> You will need to use the </a:t>
          </a:r>
          <a:r>
            <a:rPr lang="en-US" sz="1200" b="1" i="0" u="none" strike="noStrike">
              <a:solidFill>
                <a:sysClr val="windowText" lastClr="000000"/>
              </a:solidFill>
              <a:effectLst/>
              <a:latin typeface="+mn-lt"/>
              <a:ea typeface="+mn-ea"/>
              <a:cs typeface="+mn-cs"/>
            </a:rPr>
            <a:t>VLOOKUP</a:t>
          </a:r>
          <a:r>
            <a:rPr lang="en-US" sz="1200" b="0" i="0" u="none" strike="noStrike">
              <a:solidFill>
                <a:sysClr val="windowText" lastClr="000000"/>
              </a:solidFill>
              <a:effectLst/>
              <a:latin typeface="+mn-lt"/>
              <a:ea typeface="+mn-ea"/>
              <a:cs typeface="+mn-cs"/>
            </a:rPr>
            <a:t> function to find the relevant pay rates. The hourly pay is different for many employees.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304801</xdr:colOff>
      <xdr:row>2</xdr:row>
      <xdr:rowOff>104775</xdr:rowOff>
    </xdr:from>
    <xdr:to>
      <xdr:col>8</xdr:col>
      <xdr:colOff>629586</xdr:colOff>
      <xdr:row>3</xdr:row>
      <xdr:rowOff>142818</xdr:rowOff>
    </xdr:to>
    <xdr:pic>
      <xdr:nvPicPr>
        <xdr:cNvPr id="2" name="Picture 1">
          <a:extLst>
            <a:ext uri="{FF2B5EF4-FFF2-40B4-BE49-F238E27FC236}">
              <a16:creationId xmlns:a16="http://schemas.microsoft.com/office/drawing/2014/main" id="{FC4DE212-7211-4585-95CB-162B698D98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62551" y="600075"/>
          <a:ext cx="1267760" cy="285693"/>
        </a:xfrm>
        <a:prstGeom prst="rect">
          <a:avLst/>
        </a:prstGeom>
      </xdr:spPr>
    </xdr:pic>
    <xdr:clientData/>
  </xdr:twoCellAnchor>
  <xdr:twoCellAnchor editAs="oneCell">
    <xdr:from>
      <xdr:col>5</xdr:col>
      <xdr:colOff>295275</xdr:colOff>
      <xdr:row>74</xdr:row>
      <xdr:rowOff>95250</xdr:rowOff>
    </xdr:from>
    <xdr:to>
      <xdr:col>6</xdr:col>
      <xdr:colOff>781985</xdr:colOff>
      <xdr:row>75</xdr:row>
      <xdr:rowOff>133293</xdr:rowOff>
    </xdr:to>
    <xdr:pic>
      <xdr:nvPicPr>
        <xdr:cNvPr id="3" name="Picture 2">
          <a:extLst>
            <a:ext uri="{FF2B5EF4-FFF2-40B4-BE49-F238E27FC236}">
              <a16:creationId xmlns:a16="http://schemas.microsoft.com/office/drawing/2014/main" id="{B851F63D-E36A-4BF8-B31B-276437B926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875" y="19345275"/>
          <a:ext cx="1267760" cy="285693"/>
        </a:xfrm>
        <a:prstGeom prst="rect">
          <a:avLst/>
        </a:prstGeom>
      </xdr:spPr>
    </xdr:pic>
    <xdr:clientData/>
  </xdr:twoCellAnchor>
  <xdr:twoCellAnchor>
    <xdr:from>
      <xdr:col>9</xdr:col>
      <xdr:colOff>790575</xdr:colOff>
      <xdr:row>1</xdr:row>
      <xdr:rowOff>200025</xdr:rowOff>
    </xdr:from>
    <xdr:to>
      <xdr:col>22</xdr:col>
      <xdr:colOff>104775</xdr:colOff>
      <xdr:row>24</xdr:row>
      <xdr:rowOff>171450</xdr:rowOff>
    </xdr:to>
    <xdr:sp macro="" textlink="">
      <xdr:nvSpPr>
        <xdr:cNvPr id="4" name="Speech Bubble: Rectangle with Corners Rounded 3">
          <a:extLst>
            <a:ext uri="{FF2B5EF4-FFF2-40B4-BE49-F238E27FC236}">
              <a16:creationId xmlns:a16="http://schemas.microsoft.com/office/drawing/2014/main" id="{71199A92-EF3C-4BCD-A05E-777606312B83}"/>
            </a:ext>
          </a:extLst>
        </xdr:cNvPr>
        <xdr:cNvSpPr/>
      </xdr:nvSpPr>
      <xdr:spPr>
        <a:xfrm>
          <a:off x="7239000" y="447675"/>
          <a:ext cx="9448800" cy="5895975"/>
        </a:xfrm>
        <a:prstGeom prst="wedgeRoundRectCallout">
          <a:avLst>
            <a:gd name="adj1" fmla="val -55006"/>
            <a:gd name="adj2" fmla="val 32613"/>
            <a:gd name="adj3" fmla="val 16667"/>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01 Find Gross Pay:</a:t>
          </a:r>
          <a:r>
            <a:rPr lang="en-US" sz="1200" b="0" i="0" u="none" strike="noStrike">
              <a:solidFill>
                <a:sysClr val="windowText" lastClr="000000"/>
              </a:solidFill>
              <a:effectLst/>
              <a:latin typeface="+mn-lt"/>
              <a:ea typeface="+mn-ea"/>
              <a:cs typeface="+mn-cs"/>
            </a:rPr>
            <a:t> Working hours for twenty employees are given. Your task is to calculate the gross pay. The hourly pay is provided in the “Reference table” sheet. Additionally, the overtime pay is 1.25 times of the regular pay and the payment for the paid time off is the same as the regular pay.</a:t>
          </a:r>
        </a:p>
        <a:p>
          <a:pPr lvl="1" rtl="0" fontAlgn="base"/>
          <a:r>
            <a:rPr lang="en-US" sz="1200" b="1" i="0" u="none" strike="noStrike">
              <a:solidFill>
                <a:sysClr val="windowText" lastClr="000000"/>
              </a:solidFill>
              <a:effectLst/>
              <a:latin typeface="+mn-lt"/>
              <a:ea typeface="+mn-ea"/>
              <a:cs typeface="+mn-cs"/>
            </a:rPr>
            <a:t>Solution:</a:t>
          </a:r>
          <a:r>
            <a:rPr lang="en-US" sz="1200" b="0" i="0" u="none" strike="noStrike">
              <a:solidFill>
                <a:sysClr val="windowText" lastClr="000000"/>
              </a:solidFill>
              <a:effectLst/>
              <a:latin typeface="+mn-lt"/>
              <a:ea typeface="+mn-ea"/>
              <a:cs typeface="+mn-cs"/>
            </a:rPr>
            <a:t> You will need to use the </a:t>
          </a:r>
          <a:r>
            <a:rPr lang="en-US" sz="1200" b="1" i="0" u="none" strike="noStrike">
              <a:solidFill>
                <a:sysClr val="windowText" lastClr="000000"/>
              </a:solidFill>
              <a:effectLst/>
              <a:latin typeface="+mn-lt"/>
              <a:ea typeface="+mn-ea"/>
              <a:cs typeface="+mn-cs"/>
            </a:rPr>
            <a:t>VLOOKUP</a:t>
          </a:r>
          <a:r>
            <a:rPr lang="en-US" sz="1200" b="0" i="0" u="none" strike="noStrike">
              <a:solidFill>
                <a:sysClr val="windowText" lastClr="000000"/>
              </a:solidFill>
              <a:effectLst/>
              <a:latin typeface="+mn-lt"/>
              <a:ea typeface="+mn-ea"/>
              <a:cs typeface="+mn-cs"/>
            </a:rPr>
            <a:t> function to find the relevant pay rates. The hourly pay is different for many employees.</a:t>
          </a:r>
        </a:p>
        <a:p>
          <a:pPr rtl="0" fontAlgn="base"/>
          <a:r>
            <a:rPr lang="en-US" sz="1200" b="1" i="0" u="none" strike="noStrike">
              <a:solidFill>
                <a:sysClr val="windowText" lastClr="000000"/>
              </a:solidFill>
              <a:effectLst/>
              <a:latin typeface="+mn-lt"/>
              <a:ea typeface="+mn-ea"/>
              <a:cs typeface="+mn-cs"/>
            </a:rPr>
            <a:t>Exercise 02 Calculate Tax Deduction Amount:</a:t>
          </a:r>
          <a:r>
            <a:rPr lang="en-US" sz="1200" b="0" i="0" u="none" strike="noStrike">
              <a:solidFill>
                <a:sysClr val="windowText" lastClr="000000"/>
              </a:solidFill>
              <a:effectLst/>
              <a:latin typeface="+mn-lt"/>
              <a:ea typeface="+mn-ea"/>
              <a:cs typeface="+mn-cs"/>
            </a:rPr>
            <a:t> The employees work in five different states. The state tax rate is different for each. Use the tax rates from the “Reference table” sheet to find the tax deduction amount in this exercise.</a:t>
          </a:r>
        </a:p>
        <a:p>
          <a:pPr lvl="1" rtl="0" fontAlgn="base"/>
          <a:r>
            <a:rPr lang="en-US" sz="1200" b="1" i="0" u="none" strike="noStrike">
              <a:solidFill>
                <a:sysClr val="windowText" lastClr="000000"/>
              </a:solidFill>
              <a:effectLst/>
              <a:latin typeface="+mn-lt"/>
              <a:ea typeface="+mn-ea"/>
              <a:cs typeface="+mn-cs"/>
            </a:rPr>
            <a:t>Solution:</a:t>
          </a:r>
          <a:r>
            <a:rPr lang="en-US" sz="1200" b="0" i="0" u="none" strike="noStrike">
              <a:solidFill>
                <a:sysClr val="windowText" lastClr="000000"/>
              </a:solidFill>
              <a:effectLst/>
              <a:latin typeface="+mn-lt"/>
              <a:ea typeface="+mn-ea"/>
              <a:cs typeface="+mn-cs"/>
            </a:rPr>
            <a:t> There are four kinds of taxes in this exercise. Apply the state tax using the </a:t>
          </a:r>
          <a:r>
            <a:rPr lang="en-US" sz="1200" b="1" i="0" u="none" strike="noStrike">
              <a:solidFill>
                <a:sysClr val="windowText" lastClr="000000"/>
              </a:solidFill>
              <a:effectLst/>
              <a:latin typeface="+mn-lt"/>
              <a:ea typeface="+mn-ea"/>
              <a:cs typeface="+mn-cs"/>
            </a:rPr>
            <a:t>VLOOKUP</a:t>
          </a:r>
          <a:r>
            <a:rPr lang="en-US" sz="1200" b="0" i="0" u="none" strike="noStrike">
              <a:solidFill>
                <a:sysClr val="windowText" lastClr="000000"/>
              </a:solidFill>
              <a:effectLst/>
              <a:latin typeface="+mn-lt"/>
              <a:ea typeface="+mn-ea"/>
              <a:cs typeface="+mn-cs"/>
            </a:rPr>
            <a:t> function.</a:t>
          </a:r>
        </a:p>
        <a:p>
          <a:pPr rtl="0" fontAlgn="base"/>
          <a:r>
            <a:rPr lang="en-US" sz="1200" b="1" i="0" u="none" strike="noStrike">
              <a:solidFill>
                <a:sysClr val="windowText" lastClr="000000"/>
              </a:solidFill>
              <a:effectLst/>
              <a:latin typeface="+mn-lt"/>
              <a:ea typeface="+mn-ea"/>
              <a:cs typeface="+mn-cs"/>
            </a:rPr>
            <a:t>Exercise 03 Find Net Pay:</a:t>
          </a:r>
          <a:r>
            <a:rPr lang="en-US" sz="1200" b="0" i="0" u="none" strike="noStrike">
              <a:solidFill>
                <a:sysClr val="windowText" lastClr="000000"/>
              </a:solidFill>
              <a:effectLst/>
              <a:latin typeface="+mn-lt"/>
              <a:ea typeface="+mn-ea"/>
              <a:cs typeface="+mn-cs"/>
            </a:rPr>
            <a:t> In this exercise, your task is to calculate the net pay of the employees. </a:t>
          </a:r>
        </a:p>
        <a:p>
          <a:pPr lvl="1" rtl="0" fontAlgn="base"/>
          <a:r>
            <a:rPr lang="en-US" sz="1200" b="1" i="0" u="none" strike="noStrike">
              <a:solidFill>
                <a:sysClr val="windowText" lastClr="000000"/>
              </a:solidFill>
              <a:effectLst/>
              <a:latin typeface="+mn-lt"/>
              <a:ea typeface="+mn-ea"/>
              <a:cs typeface="+mn-cs"/>
            </a:rPr>
            <a:t>Solution:</a:t>
          </a:r>
          <a:r>
            <a:rPr lang="en-US" sz="1200" b="0" i="0" u="none" strike="noStrike">
              <a:solidFill>
                <a:sysClr val="windowText" lastClr="000000"/>
              </a:solidFill>
              <a:effectLst/>
              <a:latin typeface="+mn-lt"/>
              <a:ea typeface="+mn-ea"/>
              <a:cs typeface="+mn-cs"/>
            </a:rPr>
            <a:t> Firstly, using the</a:t>
          </a:r>
          <a:r>
            <a:rPr lang="en-US" sz="1200" b="1" i="0" u="none" strike="noStrike">
              <a:solidFill>
                <a:sysClr val="windowText" lastClr="000000"/>
              </a:solidFill>
              <a:effectLst/>
              <a:latin typeface="+mn-lt"/>
              <a:ea typeface="+mn-ea"/>
              <a:cs typeface="+mn-cs"/>
            </a:rPr>
            <a:t> INDEX MATCH</a:t>
          </a:r>
          <a:r>
            <a:rPr lang="en-US" sz="1200" b="0" i="0" u="none" strike="noStrike">
              <a:solidFill>
                <a:sysClr val="windowText" lastClr="000000"/>
              </a:solidFill>
              <a:effectLst/>
              <a:latin typeface="+mn-lt"/>
              <a:ea typeface="+mn-ea"/>
              <a:cs typeface="+mn-cs"/>
            </a:rPr>
            <a:t> formula, input the benefits &amp; other deductions. Secondly, find the total deductions. Finally, calculate the net pay.</a:t>
          </a:r>
        </a:p>
        <a:p>
          <a:pPr rtl="0" fontAlgn="base"/>
          <a:r>
            <a:rPr lang="en-US" sz="1200" b="1" i="0" u="none" strike="noStrike">
              <a:solidFill>
                <a:sysClr val="windowText" lastClr="000000"/>
              </a:solidFill>
              <a:effectLst/>
              <a:latin typeface="+mn-lt"/>
              <a:ea typeface="+mn-ea"/>
              <a:cs typeface="+mn-cs"/>
            </a:rPr>
            <a:t>Exercise 04 Calculate Working Hours:</a:t>
          </a:r>
          <a:r>
            <a:rPr lang="en-US" sz="1200" b="0" i="0" u="none" strike="noStrike">
              <a:solidFill>
                <a:sysClr val="windowText" lastClr="000000"/>
              </a:solidFill>
              <a:effectLst/>
              <a:latin typeface="+mn-lt"/>
              <a:ea typeface="+mn-ea"/>
              <a:cs typeface="+mn-cs"/>
            </a:rPr>
            <a:t> Daily office entry time and exit time for an employee called “Ross Johnson” is given for the month of December. Your task is to find the time worked, late entry (in hour) if any, and overtime.</a:t>
          </a:r>
        </a:p>
        <a:p>
          <a:pPr lvl="1" rtl="0" fontAlgn="base"/>
          <a:r>
            <a:rPr lang="en-US" sz="1200" b="1" i="0" u="none" strike="noStrike">
              <a:solidFill>
                <a:sysClr val="windowText" lastClr="000000"/>
              </a:solidFill>
              <a:effectLst/>
              <a:latin typeface="+mn-lt"/>
              <a:ea typeface="+mn-ea"/>
              <a:cs typeface="+mn-cs"/>
            </a:rPr>
            <a:t>Solution:</a:t>
          </a:r>
          <a:r>
            <a:rPr lang="en-US" sz="1200" b="0" i="0" u="none" strike="noStrike">
              <a:solidFill>
                <a:sysClr val="windowText" lastClr="000000"/>
              </a:solidFill>
              <a:effectLst/>
              <a:latin typeface="+mn-lt"/>
              <a:ea typeface="+mn-ea"/>
              <a:cs typeface="+mn-cs"/>
            </a:rPr>
            <a:t> Employees should enter the office before 10 AM, else they will be late. More than 8 hours of work is considered as overtime. Moreover, as the durations are given in hour:minute format, you will need to multiply it by 24 to get the hour value.</a:t>
          </a:r>
        </a:p>
        <a:p>
          <a:pPr rtl="0" fontAlgn="base"/>
          <a:r>
            <a:rPr lang="en-US" sz="1200" b="1" i="0" u="none" strike="noStrike">
              <a:solidFill>
                <a:sysClr val="windowText" lastClr="000000"/>
              </a:solidFill>
              <a:effectLst/>
              <a:latin typeface="+mn-lt"/>
              <a:ea typeface="+mn-ea"/>
              <a:cs typeface="+mn-cs"/>
            </a:rPr>
            <a:t>Exercise 05 Calculate Monthly Pay for an Employee:</a:t>
          </a:r>
          <a:r>
            <a:rPr lang="en-US" sz="1200" b="0" i="0" u="none" strike="noStrike">
              <a:solidFill>
                <a:sysClr val="windowText" lastClr="000000"/>
              </a:solidFill>
              <a:effectLst/>
              <a:latin typeface="+mn-lt"/>
              <a:ea typeface="+mn-ea"/>
              <a:cs typeface="+mn-cs"/>
            </a:rPr>
            <a:t> In the final exercise, you will calculate the actual pay for the employee for the month of December.</a:t>
          </a:r>
        </a:p>
        <a:p>
          <a:r>
            <a:rPr lang="en-US" sz="1200" b="1" i="0" u="none" strike="noStrike">
              <a:solidFill>
                <a:sysClr val="windowText" lastClr="000000"/>
              </a:solidFill>
              <a:effectLst/>
              <a:latin typeface="+mn-lt"/>
              <a:ea typeface="+mn-ea"/>
              <a:cs typeface="+mn-cs"/>
            </a:rPr>
            <a:t>Solution:</a:t>
          </a:r>
          <a:r>
            <a:rPr lang="en-US" sz="1200" b="0" i="0" u="none" strike="noStrike">
              <a:solidFill>
                <a:sysClr val="windowText" lastClr="000000"/>
              </a:solidFill>
              <a:effectLst/>
              <a:latin typeface="+mn-lt"/>
              <a:ea typeface="+mn-ea"/>
              <a:cs typeface="+mn-cs"/>
            </a:rPr>
            <a:t> If the value of the time worked is more than 8 hours, then you need to consider the overtime pay. For example, if an employee worked 9 hours, then that employee will get 8 hours of regular pay and 1 hour of overtime pay. Additionally, if an employee enters the office after 10 AM, then a penalty will be applied. Finally, there is a flat 12% tax applicable from the gross pay. So, actual pay = 0.88*daily pay. Lastly, add all the daily pay to find the total monthly pay.</a:t>
          </a:r>
          <a:endParaRPr lang="en-US" sz="1200">
            <a:solidFill>
              <a:sysClr val="windowText" lastClr="000000"/>
            </a:solidFill>
          </a:endParaRPr>
        </a:p>
      </xdr:txBody>
    </xdr:sp>
    <xdr:clientData/>
  </xdr:twoCellAnchor>
  <xdr:twoCellAnchor>
    <xdr:from>
      <xdr:col>10</xdr:col>
      <xdr:colOff>581025</xdr:colOff>
      <xdr:row>33</xdr:row>
      <xdr:rowOff>76199</xdr:rowOff>
    </xdr:from>
    <xdr:to>
      <xdr:col>16</xdr:col>
      <xdr:colOff>457200</xdr:colOff>
      <xdr:row>38</xdr:row>
      <xdr:rowOff>47624</xdr:rowOff>
    </xdr:to>
    <xdr:sp macro="" textlink="">
      <xdr:nvSpPr>
        <xdr:cNvPr id="5" name="Speech Bubble: Rectangle with Corners Rounded 4">
          <a:extLst>
            <a:ext uri="{FF2B5EF4-FFF2-40B4-BE49-F238E27FC236}">
              <a16:creationId xmlns:a16="http://schemas.microsoft.com/office/drawing/2014/main" id="{E4F7F175-CD94-44A3-9990-1EE09C145DA6}"/>
            </a:ext>
          </a:extLst>
        </xdr:cNvPr>
        <xdr:cNvSpPr/>
      </xdr:nvSpPr>
      <xdr:spPr>
        <a:xfrm>
          <a:off x="8010525" y="8705849"/>
          <a:ext cx="5343525" cy="1209675"/>
        </a:xfrm>
        <a:prstGeom prst="wedgeRoundRectCallout">
          <a:avLst>
            <a:gd name="adj1" fmla="val -54884"/>
            <a:gd name="adj2" fmla="val 13681"/>
            <a:gd name="adj3" fmla="val 16667"/>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02 Calculate Tax Deduction Amount:</a:t>
          </a:r>
          <a:r>
            <a:rPr lang="en-US" sz="1200" b="0" i="0" u="none" strike="noStrike">
              <a:solidFill>
                <a:sysClr val="windowText" lastClr="000000"/>
              </a:solidFill>
              <a:effectLst/>
              <a:latin typeface="+mn-lt"/>
              <a:ea typeface="+mn-ea"/>
              <a:cs typeface="+mn-cs"/>
            </a:rPr>
            <a:t> The employees work in five different states. The state tax rate is different for each. Use the tax rates from the “Reference table” sheet to find the tax deduction amount in this exercise.</a:t>
          </a:r>
        </a:p>
      </xdr:txBody>
    </xdr:sp>
    <xdr:clientData/>
  </xdr:twoCellAnchor>
  <xdr:twoCellAnchor>
    <xdr:from>
      <xdr:col>13</xdr:col>
      <xdr:colOff>304800</xdr:colOff>
      <xdr:row>54</xdr:row>
      <xdr:rowOff>171450</xdr:rowOff>
    </xdr:from>
    <xdr:to>
      <xdr:col>22</xdr:col>
      <xdr:colOff>295275</xdr:colOff>
      <xdr:row>61</xdr:row>
      <xdr:rowOff>57150</xdr:rowOff>
    </xdr:to>
    <xdr:sp macro="" textlink="">
      <xdr:nvSpPr>
        <xdr:cNvPr id="6" name="Speech Bubble: Rectangle with Corners Rounded 5">
          <a:extLst>
            <a:ext uri="{FF2B5EF4-FFF2-40B4-BE49-F238E27FC236}">
              <a16:creationId xmlns:a16="http://schemas.microsoft.com/office/drawing/2014/main" id="{43281557-B7FD-4011-9CBA-1735AD451356}"/>
            </a:ext>
          </a:extLst>
        </xdr:cNvPr>
        <xdr:cNvSpPr/>
      </xdr:nvSpPr>
      <xdr:spPr>
        <a:xfrm>
          <a:off x="10848975" y="14468475"/>
          <a:ext cx="6029325" cy="1619250"/>
        </a:xfrm>
        <a:prstGeom prst="wedgeRoundRectCallout">
          <a:avLst>
            <a:gd name="adj1" fmla="val -53850"/>
            <a:gd name="adj2" fmla="val 34853"/>
            <a:gd name="adj3" fmla="val 16667"/>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03 Find Net Pay:</a:t>
          </a:r>
          <a:r>
            <a:rPr lang="en-US" sz="1200" b="0" i="0" u="none" strike="noStrike">
              <a:solidFill>
                <a:sysClr val="windowText" lastClr="000000"/>
              </a:solidFill>
              <a:effectLst/>
              <a:latin typeface="+mn-lt"/>
              <a:ea typeface="+mn-ea"/>
              <a:cs typeface="+mn-cs"/>
            </a:rPr>
            <a:t> In this exercise, your task is to calculate the net pay of the employees. </a:t>
          </a:r>
        </a:p>
        <a:p>
          <a:pPr lvl="1" rtl="0" fontAlgn="base"/>
          <a:r>
            <a:rPr lang="en-US" sz="1200" b="1" i="0" u="none" strike="noStrike">
              <a:solidFill>
                <a:sysClr val="windowText" lastClr="000000"/>
              </a:solidFill>
              <a:effectLst/>
              <a:latin typeface="+mn-lt"/>
              <a:ea typeface="+mn-ea"/>
              <a:cs typeface="+mn-cs"/>
            </a:rPr>
            <a:t>Solution:</a:t>
          </a:r>
          <a:r>
            <a:rPr lang="en-US" sz="1200" b="0" i="0" u="none" strike="noStrike">
              <a:solidFill>
                <a:sysClr val="windowText" lastClr="000000"/>
              </a:solidFill>
              <a:effectLst/>
              <a:latin typeface="+mn-lt"/>
              <a:ea typeface="+mn-ea"/>
              <a:cs typeface="+mn-cs"/>
            </a:rPr>
            <a:t> Firstly, using the</a:t>
          </a:r>
          <a:r>
            <a:rPr lang="en-US" sz="1200" b="1" i="0" u="none" strike="noStrike">
              <a:solidFill>
                <a:sysClr val="windowText" lastClr="000000"/>
              </a:solidFill>
              <a:effectLst/>
              <a:latin typeface="+mn-lt"/>
              <a:ea typeface="+mn-ea"/>
              <a:cs typeface="+mn-cs"/>
            </a:rPr>
            <a:t> INDEX MATCH</a:t>
          </a:r>
          <a:r>
            <a:rPr lang="en-US" sz="1200" b="0" i="0" u="none" strike="noStrike">
              <a:solidFill>
                <a:sysClr val="windowText" lastClr="000000"/>
              </a:solidFill>
              <a:effectLst/>
              <a:latin typeface="+mn-lt"/>
              <a:ea typeface="+mn-ea"/>
              <a:cs typeface="+mn-cs"/>
            </a:rPr>
            <a:t> formula, input the benefits &amp; other deductions. Secondly, find the total deductions. Finally, calculate the net pay.</a:t>
          </a:r>
        </a:p>
      </xdr:txBody>
    </xdr:sp>
    <xdr:clientData/>
  </xdr:twoCellAnchor>
  <xdr:twoCellAnchor>
    <xdr:from>
      <xdr:col>7</xdr:col>
      <xdr:colOff>733425</xdr:colOff>
      <xdr:row>83</xdr:row>
      <xdr:rowOff>123825</xdr:rowOff>
    </xdr:from>
    <xdr:to>
      <xdr:col>14</xdr:col>
      <xdr:colOff>47625</xdr:colOff>
      <xdr:row>88</xdr:row>
      <xdr:rowOff>66675</xdr:rowOff>
    </xdr:to>
    <xdr:sp macro="" textlink="">
      <xdr:nvSpPr>
        <xdr:cNvPr id="7" name="Speech Bubble: Rectangle with Corners Rounded 6">
          <a:extLst>
            <a:ext uri="{FF2B5EF4-FFF2-40B4-BE49-F238E27FC236}">
              <a16:creationId xmlns:a16="http://schemas.microsoft.com/office/drawing/2014/main" id="{711CB00D-6F2F-4657-99C5-165698FFB5CD}"/>
            </a:ext>
          </a:extLst>
        </xdr:cNvPr>
        <xdr:cNvSpPr/>
      </xdr:nvSpPr>
      <xdr:spPr>
        <a:xfrm>
          <a:off x="5591175" y="22307550"/>
          <a:ext cx="5610225" cy="1181100"/>
        </a:xfrm>
        <a:prstGeom prst="wedgeRoundRectCallout">
          <a:avLst>
            <a:gd name="adj1" fmla="val -56147"/>
            <a:gd name="adj2" fmla="val 32280"/>
            <a:gd name="adj3" fmla="val 16667"/>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04 Calculate Working Hours:</a:t>
          </a:r>
          <a:r>
            <a:rPr lang="en-US" sz="1200" b="0" i="0" u="none" strike="noStrike">
              <a:solidFill>
                <a:sysClr val="windowText" lastClr="000000"/>
              </a:solidFill>
              <a:effectLst/>
              <a:latin typeface="+mn-lt"/>
              <a:ea typeface="+mn-ea"/>
              <a:cs typeface="+mn-cs"/>
            </a:rPr>
            <a:t> Daily office entry time and exit time for an employee called “Ross Johnson” is given for the month of December. Your task is to find the time worked, late entry (in hour) if any, and overtime.</a:t>
          </a:r>
        </a:p>
      </xdr:txBody>
    </xdr:sp>
    <xdr:clientData/>
  </xdr:twoCellAnchor>
  <xdr:twoCellAnchor>
    <xdr:from>
      <xdr:col>10</xdr:col>
      <xdr:colOff>1304925</xdr:colOff>
      <xdr:row>105</xdr:row>
      <xdr:rowOff>933451</xdr:rowOff>
    </xdr:from>
    <xdr:to>
      <xdr:col>16</xdr:col>
      <xdr:colOff>419100</xdr:colOff>
      <xdr:row>113</xdr:row>
      <xdr:rowOff>114301</xdr:rowOff>
    </xdr:to>
    <xdr:sp macro="" textlink="">
      <xdr:nvSpPr>
        <xdr:cNvPr id="8" name="Speech Bubble: Rectangle with Corners Rounded 7">
          <a:extLst>
            <a:ext uri="{FF2B5EF4-FFF2-40B4-BE49-F238E27FC236}">
              <a16:creationId xmlns:a16="http://schemas.microsoft.com/office/drawing/2014/main" id="{94EB5559-BCBC-4DD2-9EB1-53ED006C379C}"/>
            </a:ext>
          </a:extLst>
        </xdr:cNvPr>
        <xdr:cNvSpPr/>
      </xdr:nvSpPr>
      <xdr:spPr>
        <a:xfrm>
          <a:off x="8734425" y="28822651"/>
          <a:ext cx="4581525" cy="1866900"/>
        </a:xfrm>
        <a:prstGeom prst="wedgeRoundRectCallout">
          <a:avLst>
            <a:gd name="adj1" fmla="val -57008"/>
            <a:gd name="adj2" fmla="val 25255"/>
            <a:gd name="adj3" fmla="val 16667"/>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05 Calculate Monthly Pay for an Employee:</a:t>
          </a:r>
          <a:r>
            <a:rPr lang="en-US" sz="1200" b="0" i="0" u="none" strike="noStrike">
              <a:solidFill>
                <a:sysClr val="windowText" lastClr="000000"/>
              </a:solidFill>
              <a:effectLst/>
              <a:latin typeface="+mn-lt"/>
              <a:ea typeface="+mn-ea"/>
              <a:cs typeface="+mn-cs"/>
            </a:rPr>
            <a:t> In the final exercise, you will calculate the actual pay for the employee for the month of December.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376A6-1947-45CB-9C72-F247552FBE15}">
  <dimension ref="B2:S128"/>
  <sheetViews>
    <sheetView showGridLines="0" tabSelected="1" workbookViewId="0">
      <selection activeCell="L5" sqref="L5"/>
    </sheetView>
  </sheetViews>
  <sheetFormatPr defaultRowHeight="20.100000000000001" customHeight="1" x14ac:dyDescent="0.25"/>
  <cols>
    <col min="1" max="1" width="3.7109375" style="1" customWidth="1"/>
    <col min="2" max="2" width="15.42578125" style="1" customWidth="1"/>
    <col min="3" max="3" width="12.42578125" style="1" customWidth="1"/>
    <col min="4" max="4" width="11.28515625" style="1" customWidth="1"/>
    <col min="5" max="5" width="10" style="1" customWidth="1"/>
    <col min="6" max="6" width="11.7109375" style="1" customWidth="1"/>
    <col min="7" max="7" width="12" style="1" customWidth="1"/>
    <col min="8" max="8" width="14.140625" style="1" customWidth="1"/>
    <col min="9" max="9" width="9.7109375" style="1" customWidth="1"/>
    <col min="10" max="10" width="14.7109375" style="1" customWidth="1"/>
    <col min="11" max="11" width="20.5703125" style="1" customWidth="1"/>
    <col min="12" max="12" width="14.5703125" style="1" customWidth="1"/>
    <col min="13" max="13" width="11.5703125" style="1" customWidth="1"/>
    <col min="14" max="14" width="9.140625" style="1"/>
    <col min="15" max="15" width="13.7109375" style="1" bestFit="1" customWidth="1"/>
    <col min="16" max="16" width="12.42578125" style="1" bestFit="1" customWidth="1"/>
    <col min="17" max="17" width="9.5703125" style="1" bestFit="1" customWidth="1"/>
    <col min="18" max="16384" width="9.140625" style="1"/>
  </cols>
  <sheetData>
    <row r="2" spans="2:19" ht="20.100000000000001" customHeight="1" thickBot="1" x14ac:dyDescent="0.3">
      <c r="B2" s="6" t="s">
        <v>48</v>
      </c>
      <c r="C2" s="6"/>
      <c r="D2" s="6"/>
      <c r="E2" s="6"/>
      <c r="F2" s="6"/>
      <c r="G2" s="6"/>
      <c r="H2" s="6"/>
      <c r="I2" s="6"/>
      <c r="J2"/>
      <c r="K2"/>
      <c r="L2"/>
      <c r="M2"/>
    </row>
    <row r="3" spans="2:19" ht="20.100000000000001" customHeight="1" thickTop="1" x14ac:dyDescent="0.25"/>
    <row r="4" spans="2:19" ht="20.100000000000001" customHeight="1" x14ac:dyDescent="0.25">
      <c r="B4" s="19" t="s">
        <v>47</v>
      </c>
    </row>
    <row r="5" spans="2:19" s="5" customFormat="1" ht="37.5" x14ac:dyDescent="0.25">
      <c r="B5" s="4" t="s">
        <v>0</v>
      </c>
      <c r="C5" s="4" t="s">
        <v>1</v>
      </c>
      <c r="D5" s="4" t="s">
        <v>32</v>
      </c>
      <c r="E5" s="4" t="s">
        <v>2</v>
      </c>
      <c r="F5" s="4" t="s">
        <v>3</v>
      </c>
      <c r="G5" s="4" t="s">
        <v>4</v>
      </c>
      <c r="H5" s="4" t="s">
        <v>5</v>
      </c>
      <c r="I5" s="20" t="s">
        <v>6</v>
      </c>
      <c r="P5"/>
      <c r="Q5"/>
      <c r="R5"/>
      <c r="S5"/>
    </row>
    <row r="6" spans="2:19" ht="20.100000000000001" customHeight="1" x14ac:dyDescent="0.25">
      <c r="B6" s="8">
        <v>44895</v>
      </c>
      <c r="C6" s="9" t="s">
        <v>11</v>
      </c>
      <c r="D6" s="9" t="s">
        <v>36</v>
      </c>
      <c r="E6" s="7">
        <v>152</v>
      </c>
      <c r="F6" s="7"/>
      <c r="G6" s="7">
        <v>6</v>
      </c>
      <c r="H6" s="10">
        <v>105</v>
      </c>
      <c r="I6" s="42"/>
      <c r="P6"/>
      <c r="Q6"/>
      <c r="R6"/>
      <c r="S6"/>
    </row>
    <row r="7" spans="2:19" ht="20.100000000000001" customHeight="1" x14ac:dyDescent="0.25">
      <c r="B7" s="8">
        <v>44895</v>
      </c>
      <c r="C7" s="9" t="s">
        <v>12</v>
      </c>
      <c r="D7" s="9" t="s">
        <v>36</v>
      </c>
      <c r="E7" s="7">
        <v>152</v>
      </c>
      <c r="F7" s="7"/>
      <c r="G7" s="7">
        <v>9</v>
      </c>
      <c r="H7" s="10">
        <v>170</v>
      </c>
      <c r="I7" s="42"/>
      <c r="P7"/>
      <c r="Q7"/>
      <c r="R7"/>
      <c r="S7"/>
    </row>
    <row r="8" spans="2:19" ht="20.100000000000001" customHeight="1" x14ac:dyDescent="0.25">
      <c r="B8" s="8">
        <v>44895</v>
      </c>
      <c r="C8" s="9" t="s">
        <v>13</v>
      </c>
      <c r="D8" s="9" t="s">
        <v>34</v>
      </c>
      <c r="E8" s="7">
        <v>144</v>
      </c>
      <c r="F8" s="7">
        <v>10</v>
      </c>
      <c r="G8" s="7"/>
      <c r="H8" s="10">
        <v>30</v>
      </c>
      <c r="I8" s="42"/>
      <c r="P8"/>
      <c r="Q8"/>
      <c r="R8"/>
      <c r="S8"/>
    </row>
    <row r="9" spans="2:19" ht="20.100000000000001" customHeight="1" x14ac:dyDescent="0.25">
      <c r="B9" s="8">
        <v>44895</v>
      </c>
      <c r="C9" s="9" t="s">
        <v>14</v>
      </c>
      <c r="D9" s="9" t="s">
        <v>37</v>
      </c>
      <c r="E9" s="7">
        <v>140</v>
      </c>
      <c r="F9" s="7">
        <v>5</v>
      </c>
      <c r="G9" s="7"/>
      <c r="H9" s="10">
        <v>30</v>
      </c>
      <c r="I9" s="42"/>
      <c r="P9"/>
      <c r="Q9"/>
      <c r="R9"/>
      <c r="S9"/>
    </row>
    <row r="10" spans="2:19" ht="20.100000000000001" customHeight="1" x14ac:dyDescent="0.25">
      <c r="B10" s="8">
        <v>44895</v>
      </c>
      <c r="C10" s="9" t="s">
        <v>15</v>
      </c>
      <c r="D10" s="9" t="s">
        <v>36</v>
      </c>
      <c r="E10" s="7">
        <v>152</v>
      </c>
      <c r="F10" s="7"/>
      <c r="G10" s="7">
        <v>12</v>
      </c>
      <c r="H10" s="10">
        <v>250</v>
      </c>
      <c r="I10" s="42"/>
      <c r="P10"/>
      <c r="Q10"/>
      <c r="R10"/>
      <c r="S10"/>
    </row>
    <row r="11" spans="2:19" ht="20.100000000000001" customHeight="1" x14ac:dyDescent="0.25">
      <c r="B11" s="8">
        <v>44895</v>
      </c>
      <c r="C11" s="9" t="s">
        <v>16</v>
      </c>
      <c r="D11" s="9" t="s">
        <v>35</v>
      </c>
      <c r="E11" s="7">
        <v>141</v>
      </c>
      <c r="F11" s="7"/>
      <c r="G11" s="7"/>
      <c r="H11" s="10">
        <v>30</v>
      </c>
      <c r="I11" s="42"/>
      <c r="P11"/>
      <c r="Q11"/>
      <c r="R11"/>
      <c r="S11"/>
    </row>
    <row r="12" spans="2:19" ht="20.100000000000001" customHeight="1" x14ac:dyDescent="0.25">
      <c r="B12" s="8">
        <v>44896</v>
      </c>
      <c r="C12" s="7" t="s">
        <v>17</v>
      </c>
      <c r="D12" s="7" t="s">
        <v>35</v>
      </c>
      <c r="E12" s="7">
        <v>127</v>
      </c>
      <c r="F12" s="7"/>
      <c r="G12" s="7"/>
      <c r="H12" s="10">
        <v>30</v>
      </c>
      <c r="I12" s="42"/>
      <c r="P12"/>
      <c r="Q12"/>
      <c r="R12"/>
      <c r="S12"/>
    </row>
    <row r="13" spans="2:19" ht="20.100000000000001" customHeight="1" x14ac:dyDescent="0.25">
      <c r="B13" s="8">
        <v>44896</v>
      </c>
      <c r="C13" s="7" t="s">
        <v>18</v>
      </c>
      <c r="D13" s="7" t="s">
        <v>37</v>
      </c>
      <c r="E13" s="7">
        <v>99</v>
      </c>
      <c r="F13" s="7">
        <v>8</v>
      </c>
      <c r="G13" s="7"/>
      <c r="H13" s="10">
        <v>30</v>
      </c>
      <c r="I13" s="42"/>
      <c r="O13" s="3"/>
      <c r="P13"/>
      <c r="Q13"/>
      <c r="R13"/>
      <c r="S13"/>
    </row>
    <row r="14" spans="2:19" ht="20.100000000000001" customHeight="1" x14ac:dyDescent="0.25">
      <c r="B14" s="8">
        <v>44896</v>
      </c>
      <c r="C14" s="7" t="s">
        <v>19</v>
      </c>
      <c r="D14" s="7" t="s">
        <v>34</v>
      </c>
      <c r="E14" s="7">
        <v>124</v>
      </c>
      <c r="F14" s="7"/>
      <c r="G14" s="7"/>
      <c r="H14" s="10">
        <v>30</v>
      </c>
      <c r="I14" s="42"/>
      <c r="P14"/>
      <c r="Q14"/>
      <c r="R14"/>
      <c r="S14"/>
    </row>
    <row r="15" spans="2:19" ht="20.100000000000001" customHeight="1" x14ac:dyDescent="0.25">
      <c r="B15" s="8">
        <v>44896</v>
      </c>
      <c r="C15" s="7" t="s">
        <v>20</v>
      </c>
      <c r="D15" s="7" t="s">
        <v>35</v>
      </c>
      <c r="E15" s="7">
        <v>141</v>
      </c>
      <c r="F15" s="7">
        <v>4</v>
      </c>
      <c r="G15" s="7"/>
      <c r="H15" s="10">
        <v>30</v>
      </c>
      <c r="I15" s="42"/>
      <c r="P15"/>
      <c r="Q15"/>
      <c r="R15"/>
      <c r="S15"/>
    </row>
    <row r="16" spans="2:19" ht="20.100000000000001" customHeight="1" x14ac:dyDescent="0.25">
      <c r="B16" s="8">
        <v>44896</v>
      </c>
      <c r="C16" s="7" t="s">
        <v>21</v>
      </c>
      <c r="D16" s="7" t="s">
        <v>36</v>
      </c>
      <c r="E16" s="7">
        <v>144</v>
      </c>
      <c r="F16" s="7"/>
      <c r="G16" s="7"/>
      <c r="H16" s="10">
        <v>30</v>
      </c>
      <c r="I16" s="42"/>
      <c r="P16"/>
      <c r="Q16"/>
      <c r="R16"/>
      <c r="S16"/>
    </row>
    <row r="17" spans="2:19" ht="20.100000000000001" customHeight="1" x14ac:dyDescent="0.25">
      <c r="B17" s="8">
        <v>44896</v>
      </c>
      <c r="C17" s="7" t="s">
        <v>22</v>
      </c>
      <c r="D17" s="7" t="s">
        <v>35</v>
      </c>
      <c r="E17" s="7">
        <v>152</v>
      </c>
      <c r="F17" s="7"/>
      <c r="G17" s="7">
        <v>5</v>
      </c>
      <c r="H17" s="10">
        <v>100</v>
      </c>
      <c r="I17" s="42"/>
      <c r="P17"/>
      <c r="Q17"/>
      <c r="R17"/>
      <c r="S17"/>
    </row>
    <row r="18" spans="2:19" ht="20.100000000000001" customHeight="1" x14ac:dyDescent="0.25">
      <c r="B18" s="8">
        <v>44896</v>
      </c>
      <c r="C18" s="7" t="s">
        <v>23</v>
      </c>
      <c r="D18" s="7" t="s">
        <v>36</v>
      </c>
      <c r="E18" s="7">
        <v>121</v>
      </c>
      <c r="F18" s="7">
        <v>10</v>
      </c>
      <c r="G18" s="7"/>
      <c r="H18" s="10">
        <v>30</v>
      </c>
      <c r="I18" s="42"/>
      <c r="P18"/>
      <c r="Q18"/>
      <c r="R18"/>
      <c r="S18"/>
    </row>
    <row r="19" spans="2:19" ht="20.100000000000001" customHeight="1" x14ac:dyDescent="0.25">
      <c r="B19" s="8">
        <v>44896</v>
      </c>
      <c r="C19" s="7" t="s">
        <v>24</v>
      </c>
      <c r="D19" s="7" t="s">
        <v>34</v>
      </c>
      <c r="E19" s="7">
        <v>120</v>
      </c>
      <c r="F19" s="7"/>
      <c r="G19" s="7"/>
      <c r="H19" s="10">
        <v>30</v>
      </c>
      <c r="I19" s="42"/>
      <c r="P19"/>
      <c r="Q19"/>
      <c r="R19"/>
      <c r="S19"/>
    </row>
    <row r="20" spans="2:19" ht="20.100000000000001" customHeight="1" x14ac:dyDescent="0.25">
      <c r="B20" s="8">
        <v>44896</v>
      </c>
      <c r="C20" s="7" t="s">
        <v>25</v>
      </c>
      <c r="D20" s="7" t="s">
        <v>33</v>
      </c>
      <c r="E20" s="7">
        <v>87</v>
      </c>
      <c r="F20" s="7">
        <v>10</v>
      </c>
      <c r="G20" s="7"/>
      <c r="H20" s="10">
        <v>30</v>
      </c>
      <c r="I20" s="42"/>
      <c r="P20"/>
      <c r="Q20"/>
      <c r="R20"/>
      <c r="S20"/>
    </row>
    <row r="21" spans="2:19" ht="20.100000000000001" customHeight="1" x14ac:dyDescent="0.25">
      <c r="B21" s="8">
        <v>44897</v>
      </c>
      <c r="C21" s="7" t="s">
        <v>26</v>
      </c>
      <c r="D21" s="7" t="s">
        <v>34</v>
      </c>
      <c r="E21" s="7">
        <v>138</v>
      </c>
      <c r="F21" s="7"/>
      <c r="G21" s="7"/>
      <c r="H21" s="10">
        <v>30</v>
      </c>
      <c r="I21" s="42"/>
      <c r="P21"/>
      <c r="Q21"/>
      <c r="R21"/>
      <c r="S21"/>
    </row>
    <row r="22" spans="2:19" ht="20.100000000000001" customHeight="1" x14ac:dyDescent="0.25">
      <c r="B22" s="8">
        <v>44897</v>
      </c>
      <c r="C22" s="7" t="s">
        <v>27</v>
      </c>
      <c r="D22" s="7" t="s">
        <v>33</v>
      </c>
      <c r="E22" s="7">
        <v>101</v>
      </c>
      <c r="F22" s="7">
        <v>8</v>
      </c>
      <c r="G22" s="7"/>
      <c r="H22" s="10">
        <v>30</v>
      </c>
      <c r="I22" s="42"/>
      <c r="P22"/>
      <c r="Q22"/>
      <c r="R22"/>
      <c r="S22"/>
    </row>
    <row r="23" spans="2:19" ht="20.100000000000001" customHeight="1" x14ac:dyDescent="0.25">
      <c r="B23" s="8">
        <v>44897</v>
      </c>
      <c r="C23" s="7" t="s">
        <v>28</v>
      </c>
      <c r="D23" s="7" t="s">
        <v>37</v>
      </c>
      <c r="E23" s="7">
        <v>120</v>
      </c>
      <c r="F23" s="7"/>
      <c r="G23" s="7"/>
      <c r="H23" s="10">
        <v>30</v>
      </c>
      <c r="I23" s="42"/>
      <c r="P23"/>
      <c r="Q23"/>
      <c r="R23"/>
      <c r="S23"/>
    </row>
    <row r="24" spans="2:19" ht="20.100000000000001" customHeight="1" x14ac:dyDescent="0.25">
      <c r="B24" s="8">
        <v>44897</v>
      </c>
      <c r="C24" s="7" t="s">
        <v>29</v>
      </c>
      <c r="D24" s="7" t="s">
        <v>33</v>
      </c>
      <c r="E24" s="7">
        <v>85</v>
      </c>
      <c r="F24" s="7">
        <v>6</v>
      </c>
      <c r="G24" s="7"/>
      <c r="H24" s="10">
        <v>30</v>
      </c>
      <c r="I24" s="42"/>
      <c r="P24"/>
      <c r="Q24"/>
      <c r="R24"/>
      <c r="S24"/>
    </row>
    <row r="25" spans="2:19" ht="20.100000000000001" customHeight="1" x14ac:dyDescent="0.25">
      <c r="B25" s="8">
        <v>44897</v>
      </c>
      <c r="C25" s="7" t="s">
        <v>30</v>
      </c>
      <c r="D25" s="7" t="s">
        <v>34</v>
      </c>
      <c r="E25" s="7">
        <v>140</v>
      </c>
      <c r="F25" s="7"/>
      <c r="G25" s="7"/>
      <c r="H25" s="10">
        <v>30</v>
      </c>
      <c r="I25" s="42"/>
      <c r="P25"/>
      <c r="Q25"/>
      <c r="R25"/>
      <c r="S25"/>
    </row>
    <row r="27" spans="2:19" ht="20.100000000000001" customHeight="1" x14ac:dyDescent="0.25">
      <c r="B27" s="19" t="s">
        <v>46</v>
      </c>
    </row>
    <row r="28" spans="2:19" ht="37.5" x14ac:dyDescent="0.25">
      <c r="B28" s="4" t="s">
        <v>0</v>
      </c>
      <c r="C28" s="4" t="s">
        <v>1</v>
      </c>
      <c r="D28" s="4" t="s">
        <v>32</v>
      </c>
      <c r="E28" s="4" t="s">
        <v>2</v>
      </c>
      <c r="F28" s="4" t="s">
        <v>3</v>
      </c>
      <c r="G28" s="4" t="s">
        <v>4</v>
      </c>
      <c r="H28" s="4" t="s">
        <v>5</v>
      </c>
      <c r="I28" s="4" t="s">
        <v>6</v>
      </c>
      <c r="J28" s="20" t="s">
        <v>7</v>
      </c>
      <c r="K28"/>
      <c r="L28"/>
      <c r="M28"/>
    </row>
    <row r="29" spans="2:19" ht="20.100000000000001" customHeight="1" x14ac:dyDescent="0.25">
      <c r="B29" s="8">
        <v>44895</v>
      </c>
      <c r="C29" s="9" t="s">
        <v>11</v>
      </c>
      <c r="D29" s="9" t="s">
        <v>36</v>
      </c>
      <c r="E29" s="7">
        <v>152</v>
      </c>
      <c r="F29" s="7"/>
      <c r="G29" s="7">
        <v>6</v>
      </c>
      <c r="H29" s="10">
        <v>105</v>
      </c>
      <c r="I29" s="16">
        <f>(E29+F29)*VLOOKUP(C29,'Reference Tables'!$B$5:$D$24,3,0)+G29*VLOOKUP(C29,'Reference Tables'!$B$5:$D$24,3,0)*1.25+H29</f>
        <v>2816.5</v>
      </c>
      <c r="J29" s="22"/>
      <c r="K29"/>
      <c r="L29"/>
      <c r="M29"/>
    </row>
    <row r="30" spans="2:19" ht="20.100000000000001" customHeight="1" x14ac:dyDescent="0.25">
      <c r="B30" s="8">
        <v>44895</v>
      </c>
      <c r="C30" s="9" t="s">
        <v>12</v>
      </c>
      <c r="D30" s="9" t="s">
        <v>36</v>
      </c>
      <c r="E30" s="7">
        <v>152</v>
      </c>
      <c r="F30" s="7"/>
      <c r="G30" s="7">
        <v>9</v>
      </c>
      <c r="H30" s="10">
        <v>170</v>
      </c>
      <c r="I30" s="16">
        <f>(E30+F30)*VLOOKUP(C30,'Reference Tables'!$B$5:$D$24,3,0)+G30*VLOOKUP(C30,'Reference Tables'!$B$5:$D$24,3,0)*1.25+H30</f>
        <v>3271.75</v>
      </c>
      <c r="J30" s="22"/>
      <c r="K30"/>
      <c r="L30"/>
      <c r="M30"/>
    </row>
    <row r="31" spans="2:19" ht="20.100000000000001" customHeight="1" x14ac:dyDescent="0.25">
      <c r="B31" s="8">
        <v>44895</v>
      </c>
      <c r="C31" s="9" t="s">
        <v>13</v>
      </c>
      <c r="D31" s="9" t="s">
        <v>34</v>
      </c>
      <c r="E31" s="7">
        <v>144</v>
      </c>
      <c r="F31" s="7">
        <v>10</v>
      </c>
      <c r="G31" s="7"/>
      <c r="H31" s="10">
        <v>30</v>
      </c>
      <c r="I31" s="16">
        <f>(E31+F31)*VLOOKUP(C31,'Reference Tables'!$B$5:$D$24,3,0)+G31*VLOOKUP(C31,'Reference Tables'!$B$5:$D$24,3,0)*1.25+H31</f>
        <v>1570</v>
      </c>
      <c r="J31" s="22"/>
      <c r="K31"/>
      <c r="L31"/>
      <c r="M31"/>
    </row>
    <row r="32" spans="2:19" ht="20.100000000000001" customHeight="1" x14ac:dyDescent="0.25">
      <c r="B32" s="8">
        <v>44895</v>
      </c>
      <c r="C32" s="9" t="s">
        <v>14</v>
      </c>
      <c r="D32" s="9" t="s">
        <v>37</v>
      </c>
      <c r="E32" s="7">
        <v>140</v>
      </c>
      <c r="F32" s="7">
        <v>5</v>
      </c>
      <c r="G32" s="7"/>
      <c r="H32" s="10">
        <v>30</v>
      </c>
      <c r="I32" s="16">
        <f>(E32+F32)*VLOOKUP(C32,'Reference Tables'!$B$5:$D$24,3,0)+G32*VLOOKUP(C32,'Reference Tables'!$B$5:$D$24,3,0)*1.25+H32</f>
        <v>2205</v>
      </c>
      <c r="J32" s="22"/>
      <c r="K32"/>
      <c r="L32"/>
      <c r="M32"/>
    </row>
    <row r="33" spans="2:13" ht="20.100000000000001" customHeight="1" x14ac:dyDescent="0.25">
      <c r="B33" s="8">
        <v>44895</v>
      </c>
      <c r="C33" s="9" t="s">
        <v>15</v>
      </c>
      <c r="D33" s="9" t="s">
        <v>36</v>
      </c>
      <c r="E33" s="7">
        <v>152</v>
      </c>
      <c r="F33" s="7"/>
      <c r="G33" s="7">
        <v>12</v>
      </c>
      <c r="H33" s="10">
        <v>250</v>
      </c>
      <c r="I33" s="16">
        <f>(E33+F33)*VLOOKUP(C33,'Reference Tables'!$B$5:$D$24,3,0)+G33*VLOOKUP(C33,'Reference Tables'!$B$5:$D$24,3,0)*1.25+H33</f>
        <v>3924</v>
      </c>
      <c r="J33" s="22"/>
      <c r="K33"/>
      <c r="L33"/>
      <c r="M33"/>
    </row>
    <row r="34" spans="2:13" ht="20.100000000000001" customHeight="1" x14ac:dyDescent="0.25">
      <c r="B34" s="8">
        <v>44895</v>
      </c>
      <c r="C34" s="9" t="s">
        <v>16</v>
      </c>
      <c r="D34" s="9" t="s">
        <v>35</v>
      </c>
      <c r="E34" s="7">
        <v>141</v>
      </c>
      <c r="F34" s="7"/>
      <c r="G34" s="7"/>
      <c r="H34" s="10">
        <v>30</v>
      </c>
      <c r="I34" s="16">
        <f>(E34+F34)*VLOOKUP(C34,'Reference Tables'!$B$5:$D$24,3,0)+G34*VLOOKUP(C34,'Reference Tables'!$B$5:$D$24,3,0)*1.25+H34</f>
        <v>2145</v>
      </c>
      <c r="J34" s="22"/>
      <c r="K34"/>
      <c r="L34"/>
      <c r="M34"/>
    </row>
    <row r="35" spans="2:13" ht="20.100000000000001" customHeight="1" x14ac:dyDescent="0.25">
      <c r="B35" s="8">
        <v>44896</v>
      </c>
      <c r="C35" s="7" t="s">
        <v>17</v>
      </c>
      <c r="D35" s="7" t="s">
        <v>35</v>
      </c>
      <c r="E35" s="7">
        <v>127</v>
      </c>
      <c r="F35" s="7"/>
      <c r="G35" s="7"/>
      <c r="H35" s="10">
        <v>30</v>
      </c>
      <c r="I35" s="16">
        <f>(E35+F35)*VLOOKUP(C35,'Reference Tables'!$B$5:$D$24,3,0)+G35*VLOOKUP(C35,'Reference Tables'!$B$5:$D$24,3,0)*1.25+H35</f>
        <v>1300</v>
      </c>
      <c r="J35" s="22"/>
      <c r="K35"/>
      <c r="L35"/>
      <c r="M35"/>
    </row>
    <row r="36" spans="2:13" ht="20.100000000000001" customHeight="1" x14ac:dyDescent="0.25">
      <c r="B36" s="8">
        <v>44896</v>
      </c>
      <c r="C36" s="7" t="s">
        <v>18</v>
      </c>
      <c r="D36" s="7" t="s">
        <v>37</v>
      </c>
      <c r="E36" s="7">
        <v>99</v>
      </c>
      <c r="F36" s="7">
        <v>8</v>
      </c>
      <c r="G36" s="7"/>
      <c r="H36" s="10">
        <v>30</v>
      </c>
      <c r="I36" s="16">
        <f>(E36+F36)*VLOOKUP(C36,'Reference Tables'!$B$5:$D$24,3,0)+G36*VLOOKUP(C36,'Reference Tables'!$B$5:$D$24,3,0)*1.25+H36</f>
        <v>1635</v>
      </c>
      <c r="J36" s="22"/>
      <c r="K36"/>
      <c r="L36"/>
      <c r="M36"/>
    </row>
    <row r="37" spans="2:13" ht="20.100000000000001" customHeight="1" x14ac:dyDescent="0.25">
      <c r="B37" s="8">
        <v>44896</v>
      </c>
      <c r="C37" s="7" t="s">
        <v>19</v>
      </c>
      <c r="D37" s="7" t="s">
        <v>34</v>
      </c>
      <c r="E37" s="7">
        <v>124</v>
      </c>
      <c r="F37" s="7"/>
      <c r="G37" s="7"/>
      <c r="H37" s="10">
        <v>30</v>
      </c>
      <c r="I37" s="16">
        <f>(E37+F37)*VLOOKUP(C37,'Reference Tables'!$B$5:$D$24,3,0)+G37*VLOOKUP(C37,'Reference Tables'!$B$5:$D$24,3,0)*1.25+H37</f>
        <v>1890</v>
      </c>
      <c r="J37" s="22"/>
      <c r="K37"/>
      <c r="L37"/>
      <c r="M37"/>
    </row>
    <row r="38" spans="2:13" ht="20.100000000000001" customHeight="1" x14ac:dyDescent="0.25">
      <c r="B38" s="8">
        <v>44896</v>
      </c>
      <c r="C38" s="7" t="s">
        <v>20</v>
      </c>
      <c r="D38" s="7" t="s">
        <v>35</v>
      </c>
      <c r="E38" s="7">
        <v>141</v>
      </c>
      <c r="F38" s="7">
        <v>4</v>
      </c>
      <c r="G38" s="7"/>
      <c r="H38" s="10">
        <v>30</v>
      </c>
      <c r="I38" s="16">
        <f>(E38+F38)*VLOOKUP(C38,'Reference Tables'!$B$5:$D$24,3,0)+G38*VLOOKUP(C38,'Reference Tables'!$B$5:$D$24,3,0)*1.25+H38</f>
        <v>2205</v>
      </c>
      <c r="J38" s="22"/>
      <c r="K38"/>
      <c r="L38"/>
      <c r="M38"/>
    </row>
    <row r="39" spans="2:13" ht="20.100000000000001" customHeight="1" x14ac:dyDescent="0.25">
      <c r="B39" s="8">
        <v>44896</v>
      </c>
      <c r="C39" s="7" t="s">
        <v>21</v>
      </c>
      <c r="D39" s="7" t="s">
        <v>36</v>
      </c>
      <c r="E39" s="7">
        <v>144</v>
      </c>
      <c r="F39" s="7"/>
      <c r="G39" s="7"/>
      <c r="H39" s="10">
        <v>30</v>
      </c>
      <c r="I39" s="16">
        <f>(E39+F39)*VLOOKUP(C39,'Reference Tables'!$B$5:$D$24,3,0)+G39*VLOOKUP(C39,'Reference Tables'!$B$5:$D$24,3,0)*1.25+H39</f>
        <v>2046</v>
      </c>
      <c r="J39" s="22"/>
      <c r="K39"/>
      <c r="L39"/>
      <c r="M39"/>
    </row>
    <row r="40" spans="2:13" ht="20.100000000000001" customHeight="1" x14ac:dyDescent="0.25">
      <c r="B40" s="8">
        <v>44896</v>
      </c>
      <c r="C40" s="7" t="s">
        <v>22</v>
      </c>
      <c r="D40" s="7" t="s">
        <v>35</v>
      </c>
      <c r="E40" s="7">
        <v>152</v>
      </c>
      <c r="F40" s="7"/>
      <c r="G40" s="7">
        <v>5</v>
      </c>
      <c r="H40" s="10">
        <v>100</v>
      </c>
      <c r="I40" s="16">
        <f>(E40+F40)*VLOOKUP(C40,'Reference Tables'!$B$5:$D$24,3,0)+G40*VLOOKUP(C40,'Reference Tables'!$B$5:$D$24,3,0)*1.25+H40</f>
        <v>2790.25</v>
      </c>
      <c r="J40" s="22"/>
      <c r="K40"/>
      <c r="L40"/>
      <c r="M40"/>
    </row>
    <row r="41" spans="2:13" ht="20.100000000000001" customHeight="1" x14ac:dyDescent="0.25">
      <c r="B41" s="8">
        <v>44896</v>
      </c>
      <c r="C41" s="7" t="s">
        <v>23</v>
      </c>
      <c r="D41" s="7" t="s">
        <v>36</v>
      </c>
      <c r="E41" s="7">
        <v>121</v>
      </c>
      <c r="F41" s="7">
        <v>10</v>
      </c>
      <c r="G41" s="7"/>
      <c r="H41" s="10">
        <v>30</v>
      </c>
      <c r="I41" s="16">
        <f>(E41+F41)*VLOOKUP(C41,'Reference Tables'!$B$5:$D$24,3,0)+G41*VLOOKUP(C41,'Reference Tables'!$B$5:$D$24,3,0)*1.25+H41</f>
        <v>1733</v>
      </c>
      <c r="J41" s="22"/>
      <c r="K41"/>
      <c r="L41"/>
      <c r="M41"/>
    </row>
    <row r="42" spans="2:13" ht="20.100000000000001" customHeight="1" x14ac:dyDescent="0.25">
      <c r="B42" s="8">
        <v>44896</v>
      </c>
      <c r="C42" s="7" t="s">
        <v>24</v>
      </c>
      <c r="D42" s="7" t="s">
        <v>34</v>
      </c>
      <c r="E42" s="7">
        <v>120</v>
      </c>
      <c r="F42" s="7"/>
      <c r="G42" s="7"/>
      <c r="H42" s="10">
        <v>30</v>
      </c>
      <c r="I42" s="16">
        <f>(E42+F42)*VLOOKUP(C42,'Reference Tables'!$B$5:$D$24,3,0)+G42*VLOOKUP(C42,'Reference Tables'!$B$5:$D$24,3,0)*1.25+H42</f>
        <v>1830</v>
      </c>
      <c r="J42" s="22"/>
      <c r="K42"/>
      <c r="L42"/>
      <c r="M42"/>
    </row>
    <row r="43" spans="2:13" ht="20.100000000000001" customHeight="1" x14ac:dyDescent="0.25">
      <c r="B43" s="8">
        <v>44896</v>
      </c>
      <c r="C43" s="7" t="s">
        <v>25</v>
      </c>
      <c r="D43" s="7" t="s">
        <v>33</v>
      </c>
      <c r="E43" s="7">
        <v>87</v>
      </c>
      <c r="F43" s="7">
        <v>10</v>
      </c>
      <c r="G43" s="7"/>
      <c r="H43" s="10">
        <v>30</v>
      </c>
      <c r="I43" s="16">
        <f>(E43+F43)*VLOOKUP(C43,'Reference Tables'!$B$5:$D$24,3,0)+G43*VLOOKUP(C43,'Reference Tables'!$B$5:$D$24,3,0)*1.25+H43</f>
        <v>1485</v>
      </c>
      <c r="J43" s="22"/>
      <c r="K43"/>
      <c r="L43"/>
      <c r="M43"/>
    </row>
    <row r="44" spans="2:13" ht="20.100000000000001" customHeight="1" x14ac:dyDescent="0.25">
      <c r="B44" s="8">
        <v>44897</v>
      </c>
      <c r="C44" s="7" t="s">
        <v>26</v>
      </c>
      <c r="D44" s="7" t="s">
        <v>34</v>
      </c>
      <c r="E44" s="7">
        <v>138</v>
      </c>
      <c r="F44" s="7"/>
      <c r="G44" s="7"/>
      <c r="H44" s="10">
        <v>30</v>
      </c>
      <c r="I44" s="16">
        <f>(E44+F44)*VLOOKUP(C44,'Reference Tables'!$B$5:$D$24,3,0)+G44*VLOOKUP(C44,'Reference Tables'!$B$5:$D$24,3,0)*1.25+H44</f>
        <v>1962</v>
      </c>
      <c r="J44" s="22"/>
      <c r="K44"/>
      <c r="L44"/>
      <c r="M44"/>
    </row>
    <row r="45" spans="2:13" ht="20.100000000000001" customHeight="1" x14ac:dyDescent="0.25">
      <c r="B45" s="8">
        <v>44897</v>
      </c>
      <c r="C45" s="7" t="s">
        <v>27</v>
      </c>
      <c r="D45" s="7" t="s">
        <v>33</v>
      </c>
      <c r="E45" s="7">
        <v>101</v>
      </c>
      <c r="F45" s="7">
        <v>8</v>
      </c>
      <c r="G45" s="7"/>
      <c r="H45" s="10">
        <v>30</v>
      </c>
      <c r="I45" s="16">
        <f>(E45+F45)*VLOOKUP(C45,'Reference Tables'!$B$5:$D$24,3,0)+G45*VLOOKUP(C45,'Reference Tables'!$B$5:$D$24,3,0)*1.25+H45</f>
        <v>1665</v>
      </c>
      <c r="J45" s="22"/>
      <c r="K45"/>
      <c r="L45"/>
      <c r="M45"/>
    </row>
    <row r="46" spans="2:13" ht="20.100000000000001" customHeight="1" x14ac:dyDescent="0.25">
      <c r="B46" s="8">
        <v>44897</v>
      </c>
      <c r="C46" s="7" t="s">
        <v>28</v>
      </c>
      <c r="D46" s="7" t="s">
        <v>37</v>
      </c>
      <c r="E46" s="7">
        <v>120</v>
      </c>
      <c r="F46" s="7"/>
      <c r="G46" s="7"/>
      <c r="H46" s="10">
        <v>30</v>
      </c>
      <c r="I46" s="16">
        <f>(E46+F46)*VLOOKUP(C46,'Reference Tables'!$B$5:$D$24,3,0)+G46*VLOOKUP(C46,'Reference Tables'!$B$5:$D$24,3,0)*1.25+H46</f>
        <v>1830</v>
      </c>
      <c r="J46" s="22"/>
      <c r="K46"/>
      <c r="L46"/>
      <c r="M46"/>
    </row>
    <row r="47" spans="2:13" ht="20.100000000000001" customHeight="1" x14ac:dyDescent="0.25">
      <c r="B47" s="8">
        <v>44897</v>
      </c>
      <c r="C47" s="7" t="s">
        <v>29</v>
      </c>
      <c r="D47" s="7" t="s">
        <v>33</v>
      </c>
      <c r="E47" s="7">
        <v>85</v>
      </c>
      <c r="F47" s="7">
        <v>6</v>
      </c>
      <c r="G47" s="7"/>
      <c r="H47" s="10">
        <v>30</v>
      </c>
      <c r="I47" s="16">
        <f>(E47+F47)*VLOOKUP(C47,'Reference Tables'!$B$5:$D$24,3,0)+G47*VLOOKUP(C47,'Reference Tables'!$B$5:$D$24,3,0)*1.25+H47</f>
        <v>1395</v>
      </c>
      <c r="J47" s="22"/>
      <c r="K47"/>
      <c r="L47"/>
      <c r="M47"/>
    </row>
    <row r="48" spans="2:13" ht="20.100000000000001" customHeight="1" x14ac:dyDescent="0.25">
      <c r="B48" s="8">
        <v>44897</v>
      </c>
      <c r="C48" s="7" t="s">
        <v>30</v>
      </c>
      <c r="D48" s="7" t="s">
        <v>34</v>
      </c>
      <c r="E48" s="7">
        <v>140</v>
      </c>
      <c r="F48" s="7"/>
      <c r="G48" s="7"/>
      <c r="H48" s="10">
        <v>30</v>
      </c>
      <c r="I48" s="16">
        <f>(E48+F48)*VLOOKUP(C48,'Reference Tables'!$B$5:$D$24,3,0)+G48*VLOOKUP(C48,'Reference Tables'!$B$5:$D$24,3,0)*1.25+H48</f>
        <v>2130</v>
      </c>
      <c r="J48" s="22"/>
      <c r="K48"/>
      <c r="L48"/>
      <c r="M48"/>
    </row>
    <row r="50" spans="2:13" ht="20.100000000000001" customHeight="1" x14ac:dyDescent="0.25">
      <c r="B50" s="19" t="s">
        <v>54</v>
      </c>
    </row>
    <row r="51" spans="2:13" ht="56.25" x14ac:dyDescent="0.25">
      <c r="B51" s="4" t="s">
        <v>0</v>
      </c>
      <c r="C51" s="4" t="s">
        <v>1</v>
      </c>
      <c r="D51" s="4" t="s">
        <v>32</v>
      </c>
      <c r="E51" s="4" t="s">
        <v>2</v>
      </c>
      <c r="F51" s="4" t="s">
        <v>3</v>
      </c>
      <c r="G51" s="4" t="s">
        <v>4</v>
      </c>
      <c r="H51" s="4" t="s">
        <v>5</v>
      </c>
      <c r="I51" s="4" t="s">
        <v>6</v>
      </c>
      <c r="J51" s="4" t="s">
        <v>7</v>
      </c>
      <c r="K51" s="20" t="s">
        <v>8</v>
      </c>
      <c r="L51" s="20" t="s">
        <v>9</v>
      </c>
      <c r="M51" s="20" t="s">
        <v>10</v>
      </c>
    </row>
    <row r="52" spans="2:13" ht="20.100000000000001" customHeight="1" x14ac:dyDescent="0.25">
      <c r="B52" s="8">
        <v>44895</v>
      </c>
      <c r="C52" s="9" t="s">
        <v>11</v>
      </c>
      <c r="D52" s="9" t="s">
        <v>36</v>
      </c>
      <c r="E52" s="7">
        <v>152</v>
      </c>
      <c r="F52" s="7"/>
      <c r="G52" s="7">
        <v>6</v>
      </c>
      <c r="H52" s="10">
        <v>105</v>
      </c>
      <c r="I52" s="16">
        <f>(E52+F52)*VLOOKUP(C52,'Reference Tables'!$B$5:$D$24,3,0)+G52*VLOOKUP(C52,'Reference Tables'!$B$5:$D$24,3,0)*1.25+H52</f>
        <v>2816.5</v>
      </c>
      <c r="J52" s="15">
        <f>(I52-H52)*(SUM('Reference Tables'!$C$36:$C$38)+VLOOKUP(D52,'Reference Tables'!$B$28:$C$32,2,0))</f>
        <v>463.66650000000004</v>
      </c>
      <c r="K52" s="21"/>
      <c r="L52" s="22"/>
      <c r="M52" s="22"/>
    </row>
    <row r="53" spans="2:13" ht="20.100000000000001" customHeight="1" x14ac:dyDescent="0.25">
      <c r="B53" s="8">
        <v>44895</v>
      </c>
      <c r="C53" s="9" t="s">
        <v>12</v>
      </c>
      <c r="D53" s="9" t="s">
        <v>36</v>
      </c>
      <c r="E53" s="7">
        <v>152</v>
      </c>
      <c r="F53" s="7"/>
      <c r="G53" s="7">
        <v>9</v>
      </c>
      <c r="H53" s="10">
        <v>170</v>
      </c>
      <c r="I53" s="16">
        <f>(E53+F53)*VLOOKUP(C53,'Reference Tables'!$B$5:$D$24,3,0)+G53*VLOOKUP(C53,'Reference Tables'!$B$5:$D$24,3,0)*1.25+H53</f>
        <v>3271.75</v>
      </c>
      <c r="J53" s="15">
        <f>(I53-H53)*(SUM('Reference Tables'!$C$36:$C$38)+VLOOKUP(D53,'Reference Tables'!$B$28:$C$32,2,0))</f>
        <v>530.39925000000005</v>
      </c>
      <c r="K53" s="21"/>
      <c r="L53" s="22"/>
      <c r="M53" s="22"/>
    </row>
    <row r="54" spans="2:13" ht="20.100000000000001" customHeight="1" x14ac:dyDescent="0.25">
      <c r="B54" s="8">
        <v>44895</v>
      </c>
      <c r="C54" s="9" t="s">
        <v>13</v>
      </c>
      <c r="D54" s="9" t="s">
        <v>34</v>
      </c>
      <c r="E54" s="7">
        <v>144</v>
      </c>
      <c r="F54" s="7">
        <v>10</v>
      </c>
      <c r="G54" s="7"/>
      <c r="H54" s="10">
        <v>30</v>
      </c>
      <c r="I54" s="16">
        <f>(E54+F54)*VLOOKUP(C54,'Reference Tables'!$B$5:$D$24,3,0)+G54*VLOOKUP(C54,'Reference Tables'!$B$5:$D$24,3,0)*1.25+H54</f>
        <v>1570</v>
      </c>
      <c r="J54" s="15">
        <f>(I54-H54)*(SUM('Reference Tables'!$C$36:$C$38)+VLOOKUP(D54,'Reference Tables'!$B$28:$C$32,2,0))</f>
        <v>269.19200000000001</v>
      </c>
      <c r="K54" s="21"/>
      <c r="L54" s="22"/>
      <c r="M54" s="22"/>
    </row>
    <row r="55" spans="2:13" ht="20.100000000000001" customHeight="1" x14ac:dyDescent="0.25">
      <c r="B55" s="8">
        <v>44895</v>
      </c>
      <c r="C55" s="9" t="s">
        <v>14</v>
      </c>
      <c r="D55" s="9" t="s">
        <v>37</v>
      </c>
      <c r="E55" s="7">
        <v>140</v>
      </c>
      <c r="F55" s="7">
        <v>5</v>
      </c>
      <c r="G55" s="7"/>
      <c r="H55" s="10">
        <v>30</v>
      </c>
      <c r="I55" s="16">
        <f>(E55+F55)*VLOOKUP(C55,'Reference Tables'!$B$5:$D$24,3,0)+G55*VLOOKUP(C55,'Reference Tables'!$B$5:$D$24,3,0)*1.25+H55</f>
        <v>2205</v>
      </c>
      <c r="J55" s="15">
        <f>(I55-H55)*(SUM('Reference Tables'!$C$36:$C$38)+VLOOKUP(D55,'Reference Tables'!$B$28:$C$32,2,0))</f>
        <v>349.74</v>
      </c>
      <c r="K55" s="21"/>
      <c r="L55" s="22"/>
      <c r="M55" s="22"/>
    </row>
    <row r="56" spans="2:13" ht="20.100000000000001" customHeight="1" x14ac:dyDescent="0.25">
      <c r="B56" s="8">
        <v>44895</v>
      </c>
      <c r="C56" s="9" t="s">
        <v>15</v>
      </c>
      <c r="D56" s="9" t="s">
        <v>36</v>
      </c>
      <c r="E56" s="7">
        <v>152</v>
      </c>
      <c r="F56" s="7"/>
      <c r="G56" s="7">
        <v>12</v>
      </c>
      <c r="H56" s="10">
        <v>250</v>
      </c>
      <c r="I56" s="16">
        <f>(E56+F56)*VLOOKUP(C56,'Reference Tables'!$B$5:$D$24,3,0)+G56*VLOOKUP(C56,'Reference Tables'!$B$5:$D$24,3,0)*1.25+H56</f>
        <v>3924</v>
      </c>
      <c r="J56" s="15">
        <f>(I56-H56)*(SUM('Reference Tables'!$C$36:$C$38)+VLOOKUP(D56,'Reference Tables'!$B$28:$C$32,2,0))</f>
        <v>628.25400000000002</v>
      </c>
      <c r="K56" s="21"/>
      <c r="L56" s="22"/>
      <c r="M56" s="22"/>
    </row>
    <row r="57" spans="2:13" ht="20.100000000000001" customHeight="1" x14ac:dyDescent="0.25">
      <c r="B57" s="8">
        <v>44895</v>
      </c>
      <c r="C57" s="9" t="s">
        <v>16</v>
      </c>
      <c r="D57" s="9" t="s">
        <v>35</v>
      </c>
      <c r="E57" s="7">
        <v>141</v>
      </c>
      <c r="F57" s="7"/>
      <c r="G57" s="7"/>
      <c r="H57" s="10">
        <v>30</v>
      </c>
      <c r="I57" s="16">
        <f>(E57+F57)*VLOOKUP(C57,'Reference Tables'!$B$5:$D$24,3,0)+G57*VLOOKUP(C57,'Reference Tables'!$B$5:$D$24,3,0)*1.25+H57</f>
        <v>2145</v>
      </c>
      <c r="J57" s="15">
        <f>(I57-H57)*(SUM('Reference Tables'!$C$36:$C$38)+VLOOKUP(D57,'Reference Tables'!$B$28:$C$32,2,0))</f>
        <v>376.46999999999997</v>
      </c>
      <c r="K57" s="21"/>
      <c r="L57" s="22"/>
      <c r="M57" s="22"/>
    </row>
    <row r="58" spans="2:13" ht="20.100000000000001" customHeight="1" x14ac:dyDescent="0.25">
      <c r="B58" s="8">
        <v>44896</v>
      </c>
      <c r="C58" s="7" t="s">
        <v>17</v>
      </c>
      <c r="D58" s="7" t="s">
        <v>35</v>
      </c>
      <c r="E58" s="7">
        <v>127</v>
      </c>
      <c r="F58" s="7"/>
      <c r="G58" s="7"/>
      <c r="H58" s="10">
        <v>30</v>
      </c>
      <c r="I58" s="16">
        <f>(E58+F58)*VLOOKUP(C58,'Reference Tables'!$B$5:$D$24,3,0)+G58*VLOOKUP(C58,'Reference Tables'!$B$5:$D$24,3,0)*1.25+H58</f>
        <v>1300</v>
      </c>
      <c r="J58" s="15">
        <f>(I58-H58)*(SUM('Reference Tables'!$C$36:$C$38)+VLOOKUP(D58,'Reference Tables'!$B$28:$C$32,2,0))</f>
        <v>226.06</v>
      </c>
      <c r="K58" s="21"/>
      <c r="L58" s="22"/>
      <c r="M58" s="22"/>
    </row>
    <row r="59" spans="2:13" ht="20.100000000000001" customHeight="1" x14ac:dyDescent="0.25">
      <c r="B59" s="8">
        <v>44896</v>
      </c>
      <c r="C59" s="7" t="s">
        <v>18</v>
      </c>
      <c r="D59" s="7" t="s">
        <v>37</v>
      </c>
      <c r="E59" s="7">
        <v>99</v>
      </c>
      <c r="F59" s="7">
        <v>8</v>
      </c>
      <c r="G59" s="7"/>
      <c r="H59" s="10">
        <v>30</v>
      </c>
      <c r="I59" s="16">
        <f>(E59+F59)*VLOOKUP(C59,'Reference Tables'!$B$5:$D$24,3,0)+G59*VLOOKUP(C59,'Reference Tables'!$B$5:$D$24,3,0)*1.25+H59</f>
        <v>1635</v>
      </c>
      <c r="J59" s="15">
        <f>(I59-H59)*(SUM('Reference Tables'!$C$36:$C$38)+VLOOKUP(D59,'Reference Tables'!$B$28:$C$32,2,0))</f>
        <v>258.084</v>
      </c>
      <c r="K59" s="21"/>
      <c r="L59" s="22"/>
      <c r="M59" s="22"/>
    </row>
    <row r="60" spans="2:13" ht="20.100000000000001" customHeight="1" x14ac:dyDescent="0.25">
      <c r="B60" s="8">
        <v>44896</v>
      </c>
      <c r="C60" s="7" t="s">
        <v>19</v>
      </c>
      <c r="D60" s="7" t="s">
        <v>34</v>
      </c>
      <c r="E60" s="7">
        <v>124</v>
      </c>
      <c r="F60" s="7"/>
      <c r="G60" s="7"/>
      <c r="H60" s="10">
        <v>30</v>
      </c>
      <c r="I60" s="16">
        <f>(E60+F60)*VLOOKUP(C60,'Reference Tables'!$B$5:$D$24,3,0)+G60*VLOOKUP(C60,'Reference Tables'!$B$5:$D$24,3,0)*1.25+H60</f>
        <v>1890</v>
      </c>
      <c r="J60" s="15">
        <f>(I60-H60)*(SUM('Reference Tables'!$C$36:$C$38)+VLOOKUP(D60,'Reference Tables'!$B$28:$C$32,2,0))</f>
        <v>325.12800000000004</v>
      </c>
      <c r="K60" s="21"/>
      <c r="L60" s="22"/>
      <c r="M60" s="22"/>
    </row>
    <row r="61" spans="2:13" ht="20.100000000000001" customHeight="1" x14ac:dyDescent="0.25">
      <c r="B61" s="8">
        <v>44896</v>
      </c>
      <c r="C61" s="7" t="s">
        <v>20</v>
      </c>
      <c r="D61" s="7" t="s">
        <v>35</v>
      </c>
      <c r="E61" s="7">
        <v>141</v>
      </c>
      <c r="F61" s="7">
        <v>4</v>
      </c>
      <c r="G61" s="7"/>
      <c r="H61" s="10">
        <v>30</v>
      </c>
      <c r="I61" s="16">
        <f>(E61+F61)*VLOOKUP(C61,'Reference Tables'!$B$5:$D$24,3,0)+G61*VLOOKUP(C61,'Reference Tables'!$B$5:$D$24,3,0)*1.25+H61</f>
        <v>2205</v>
      </c>
      <c r="J61" s="15">
        <f>(I61-H61)*(SUM('Reference Tables'!$C$36:$C$38)+VLOOKUP(D61,'Reference Tables'!$B$28:$C$32,2,0))</f>
        <v>387.15</v>
      </c>
      <c r="K61" s="21"/>
      <c r="L61" s="22"/>
      <c r="M61" s="22"/>
    </row>
    <row r="62" spans="2:13" ht="20.100000000000001" customHeight="1" x14ac:dyDescent="0.25">
      <c r="B62" s="8">
        <v>44896</v>
      </c>
      <c r="C62" s="7" t="s">
        <v>21</v>
      </c>
      <c r="D62" s="7" t="s">
        <v>36</v>
      </c>
      <c r="E62" s="7">
        <v>144</v>
      </c>
      <c r="F62" s="7"/>
      <c r="G62" s="7"/>
      <c r="H62" s="10">
        <v>30</v>
      </c>
      <c r="I62" s="16">
        <f>(E62+F62)*VLOOKUP(C62,'Reference Tables'!$B$5:$D$24,3,0)+G62*VLOOKUP(C62,'Reference Tables'!$B$5:$D$24,3,0)*1.25+H62</f>
        <v>2046</v>
      </c>
      <c r="J62" s="15">
        <f>(I62-H62)*(SUM('Reference Tables'!$C$36:$C$38)+VLOOKUP(D62,'Reference Tables'!$B$28:$C$32,2,0))</f>
        <v>344.73600000000005</v>
      </c>
      <c r="K62" s="21"/>
      <c r="L62" s="22"/>
      <c r="M62" s="22"/>
    </row>
    <row r="63" spans="2:13" ht="20.100000000000001" customHeight="1" x14ac:dyDescent="0.25">
      <c r="B63" s="8">
        <v>44896</v>
      </c>
      <c r="C63" s="7" t="s">
        <v>22</v>
      </c>
      <c r="D63" s="7" t="s">
        <v>35</v>
      </c>
      <c r="E63" s="7">
        <v>152</v>
      </c>
      <c r="F63" s="7"/>
      <c r="G63" s="7">
        <v>5</v>
      </c>
      <c r="H63" s="10">
        <v>100</v>
      </c>
      <c r="I63" s="16">
        <f>(E63+F63)*VLOOKUP(C63,'Reference Tables'!$B$5:$D$24,3,0)+G63*VLOOKUP(C63,'Reference Tables'!$B$5:$D$24,3,0)*1.25+H63</f>
        <v>2790.25</v>
      </c>
      <c r="J63" s="15">
        <f>(I63-H63)*(SUM('Reference Tables'!$C$36:$C$38)+VLOOKUP(D63,'Reference Tables'!$B$28:$C$32,2,0))</f>
        <v>478.86449999999996</v>
      </c>
      <c r="K63" s="21"/>
      <c r="L63" s="22"/>
      <c r="M63" s="22"/>
    </row>
    <row r="64" spans="2:13" ht="20.100000000000001" customHeight="1" x14ac:dyDescent="0.25">
      <c r="B64" s="8">
        <v>44896</v>
      </c>
      <c r="C64" s="7" t="s">
        <v>23</v>
      </c>
      <c r="D64" s="7" t="s">
        <v>36</v>
      </c>
      <c r="E64" s="7">
        <v>121</v>
      </c>
      <c r="F64" s="7">
        <v>10</v>
      </c>
      <c r="G64" s="7"/>
      <c r="H64" s="10">
        <v>30</v>
      </c>
      <c r="I64" s="16">
        <f>(E64+F64)*VLOOKUP(C64,'Reference Tables'!$B$5:$D$24,3,0)+G64*VLOOKUP(C64,'Reference Tables'!$B$5:$D$24,3,0)*1.25+H64</f>
        <v>1733</v>
      </c>
      <c r="J64" s="15">
        <f>(I64-H64)*(SUM('Reference Tables'!$C$36:$C$38)+VLOOKUP(D64,'Reference Tables'!$B$28:$C$32,2,0))</f>
        <v>291.21300000000002</v>
      </c>
      <c r="K64" s="21"/>
      <c r="L64" s="22"/>
      <c r="M64" s="22"/>
    </row>
    <row r="65" spans="2:13" ht="20.100000000000001" customHeight="1" x14ac:dyDescent="0.25">
      <c r="B65" s="8">
        <v>44896</v>
      </c>
      <c r="C65" s="7" t="s">
        <v>24</v>
      </c>
      <c r="D65" s="7" t="s">
        <v>34</v>
      </c>
      <c r="E65" s="7">
        <v>120</v>
      </c>
      <c r="F65" s="7"/>
      <c r="G65" s="7"/>
      <c r="H65" s="10">
        <v>30</v>
      </c>
      <c r="I65" s="16">
        <f>(E65+F65)*VLOOKUP(C65,'Reference Tables'!$B$5:$D$24,3,0)+G65*VLOOKUP(C65,'Reference Tables'!$B$5:$D$24,3,0)*1.25+H65</f>
        <v>1830</v>
      </c>
      <c r="J65" s="15">
        <f>(I65-H65)*(SUM('Reference Tables'!$C$36:$C$38)+VLOOKUP(D65,'Reference Tables'!$B$28:$C$32,2,0))</f>
        <v>314.64000000000004</v>
      </c>
      <c r="K65" s="21"/>
      <c r="L65" s="22"/>
      <c r="M65" s="22"/>
    </row>
    <row r="66" spans="2:13" ht="20.100000000000001" customHeight="1" x14ac:dyDescent="0.25">
      <c r="B66" s="8">
        <v>44896</v>
      </c>
      <c r="C66" s="7" t="s">
        <v>25</v>
      </c>
      <c r="D66" s="7" t="s">
        <v>33</v>
      </c>
      <c r="E66" s="7">
        <v>87</v>
      </c>
      <c r="F66" s="7">
        <v>10</v>
      </c>
      <c r="G66" s="7"/>
      <c r="H66" s="10">
        <v>30</v>
      </c>
      <c r="I66" s="16">
        <f>(E66+F66)*VLOOKUP(C66,'Reference Tables'!$B$5:$D$24,3,0)+G66*VLOOKUP(C66,'Reference Tables'!$B$5:$D$24,3,0)*1.25+H66</f>
        <v>1485</v>
      </c>
      <c r="J66" s="15">
        <f>(I66-H66)*(SUM('Reference Tables'!$C$36:$C$38)+VLOOKUP(D66,'Reference Tables'!$B$28:$C$32,2,0))</f>
        <v>259.71749999999997</v>
      </c>
      <c r="K66" s="21"/>
      <c r="L66" s="22"/>
      <c r="M66" s="22"/>
    </row>
    <row r="67" spans="2:13" ht="20.100000000000001" customHeight="1" x14ac:dyDescent="0.25">
      <c r="B67" s="8">
        <v>44897</v>
      </c>
      <c r="C67" s="7" t="s">
        <v>26</v>
      </c>
      <c r="D67" s="7" t="s">
        <v>34</v>
      </c>
      <c r="E67" s="7">
        <v>138</v>
      </c>
      <c r="F67" s="7"/>
      <c r="G67" s="7"/>
      <c r="H67" s="10">
        <v>30</v>
      </c>
      <c r="I67" s="16">
        <f>(E67+F67)*VLOOKUP(C67,'Reference Tables'!$B$5:$D$24,3,0)+G67*VLOOKUP(C67,'Reference Tables'!$B$5:$D$24,3,0)*1.25+H67</f>
        <v>1962</v>
      </c>
      <c r="J67" s="15">
        <f>(I67-H67)*(SUM('Reference Tables'!$C$36:$C$38)+VLOOKUP(D67,'Reference Tables'!$B$28:$C$32,2,0))</f>
        <v>337.71360000000004</v>
      </c>
      <c r="K67" s="21"/>
      <c r="L67" s="22"/>
      <c r="M67" s="22"/>
    </row>
    <row r="68" spans="2:13" ht="20.100000000000001" customHeight="1" x14ac:dyDescent="0.25">
      <c r="B68" s="8">
        <v>44897</v>
      </c>
      <c r="C68" s="7" t="s">
        <v>27</v>
      </c>
      <c r="D68" s="7" t="s">
        <v>33</v>
      </c>
      <c r="E68" s="7">
        <v>101</v>
      </c>
      <c r="F68" s="7">
        <v>8</v>
      </c>
      <c r="G68" s="7"/>
      <c r="H68" s="10">
        <v>30</v>
      </c>
      <c r="I68" s="16">
        <f>(E68+F68)*VLOOKUP(C68,'Reference Tables'!$B$5:$D$24,3,0)+G68*VLOOKUP(C68,'Reference Tables'!$B$5:$D$24,3,0)*1.25+H68</f>
        <v>1665</v>
      </c>
      <c r="J68" s="15">
        <f>(I68-H68)*(SUM('Reference Tables'!$C$36:$C$38)+VLOOKUP(D68,'Reference Tables'!$B$28:$C$32,2,0))</f>
        <v>291.84749999999997</v>
      </c>
      <c r="K68" s="21"/>
      <c r="L68" s="22"/>
      <c r="M68" s="22"/>
    </row>
    <row r="69" spans="2:13" ht="20.100000000000001" customHeight="1" x14ac:dyDescent="0.25">
      <c r="B69" s="8">
        <v>44897</v>
      </c>
      <c r="C69" s="7" t="s">
        <v>28</v>
      </c>
      <c r="D69" s="7" t="s">
        <v>37</v>
      </c>
      <c r="E69" s="7">
        <v>120</v>
      </c>
      <c r="F69" s="7"/>
      <c r="G69" s="7"/>
      <c r="H69" s="10">
        <v>30</v>
      </c>
      <c r="I69" s="16">
        <f>(E69+F69)*VLOOKUP(C69,'Reference Tables'!$B$5:$D$24,3,0)+G69*VLOOKUP(C69,'Reference Tables'!$B$5:$D$24,3,0)*1.25+H69</f>
        <v>1830</v>
      </c>
      <c r="J69" s="15">
        <f>(I69-H69)*(SUM('Reference Tables'!$C$36:$C$38)+VLOOKUP(D69,'Reference Tables'!$B$28:$C$32,2,0))</f>
        <v>289.44</v>
      </c>
      <c r="K69" s="21"/>
      <c r="L69" s="22"/>
      <c r="M69" s="22"/>
    </row>
    <row r="70" spans="2:13" ht="20.100000000000001" customHeight="1" x14ac:dyDescent="0.25">
      <c r="B70" s="8">
        <v>44897</v>
      </c>
      <c r="C70" s="7" t="s">
        <v>29</v>
      </c>
      <c r="D70" s="7" t="s">
        <v>33</v>
      </c>
      <c r="E70" s="7">
        <v>85</v>
      </c>
      <c r="F70" s="7">
        <v>6</v>
      </c>
      <c r="G70" s="7"/>
      <c r="H70" s="10">
        <v>30</v>
      </c>
      <c r="I70" s="16">
        <f>(E70+F70)*VLOOKUP(C70,'Reference Tables'!$B$5:$D$24,3,0)+G70*VLOOKUP(C70,'Reference Tables'!$B$5:$D$24,3,0)*1.25+H70</f>
        <v>1395</v>
      </c>
      <c r="J70" s="15">
        <f>(I70-H70)*(SUM('Reference Tables'!$C$36:$C$38)+VLOOKUP(D70,'Reference Tables'!$B$28:$C$32,2,0))</f>
        <v>243.65249999999997</v>
      </c>
      <c r="K70" s="21"/>
      <c r="L70" s="22"/>
      <c r="M70" s="22"/>
    </row>
    <row r="71" spans="2:13" ht="20.100000000000001" customHeight="1" x14ac:dyDescent="0.25">
      <c r="B71" s="8">
        <v>44897</v>
      </c>
      <c r="C71" s="7" t="s">
        <v>30</v>
      </c>
      <c r="D71" s="7" t="s">
        <v>34</v>
      </c>
      <c r="E71" s="7">
        <v>140</v>
      </c>
      <c r="F71" s="7"/>
      <c r="G71" s="7"/>
      <c r="H71" s="10">
        <v>30</v>
      </c>
      <c r="I71" s="16">
        <f>(E71+F71)*VLOOKUP(C71,'Reference Tables'!$B$5:$D$24,3,0)+G71*VLOOKUP(C71,'Reference Tables'!$B$5:$D$24,3,0)*1.25+H71</f>
        <v>2130</v>
      </c>
      <c r="J71" s="15">
        <f>(I71-H71)*(SUM('Reference Tables'!$C$36:$C$38)+VLOOKUP(D71,'Reference Tables'!$B$28:$C$32,2,0))</f>
        <v>367.08000000000004</v>
      </c>
      <c r="K71" s="21"/>
      <c r="L71" s="22"/>
      <c r="M71" s="22"/>
    </row>
    <row r="73" spans="2:13" ht="20.100000000000001" customHeight="1" x14ac:dyDescent="0.25">
      <c r="B73" s="19" t="s">
        <v>65</v>
      </c>
    </row>
    <row r="74" spans="2:13" ht="20.100000000000001" customHeight="1" x14ac:dyDescent="0.25">
      <c r="B74" s="36" t="s">
        <v>61</v>
      </c>
      <c r="C74" s="36"/>
      <c r="D74" s="37"/>
      <c r="E74" s="36" t="s">
        <v>53</v>
      </c>
      <c r="F74" s="36"/>
      <c r="G74" s="38"/>
    </row>
    <row r="75" spans="2:13" ht="20.100000000000001" customHeight="1" x14ac:dyDescent="0.25">
      <c r="B75" s="39"/>
      <c r="C75" s="39"/>
      <c r="D75" s="40"/>
      <c r="E75" s="39"/>
      <c r="F75" s="39"/>
      <c r="G75" s="41"/>
    </row>
    <row r="76" spans="2:13" ht="20.100000000000001" customHeight="1" x14ac:dyDescent="0.25">
      <c r="B76" s="26"/>
      <c r="C76" s="26"/>
      <c r="D76" s="26"/>
      <c r="E76" s="26"/>
      <c r="F76" s="26"/>
    </row>
    <row r="77" spans="2:13" ht="75" x14ac:dyDescent="0.25">
      <c r="B77" s="4" t="s">
        <v>50</v>
      </c>
      <c r="C77" s="4" t="s">
        <v>66</v>
      </c>
      <c r="D77" s="4" t="s">
        <v>67</v>
      </c>
      <c r="E77" s="20" t="s">
        <v>58</v>
      </c>
      <c r="F77" s="20" t="s">
        <v>57</v>
      </c>
      <c r="G77" s="20" t="s">
        <v>59</v>
      </c>
    </row>
    <row r="78" spans="2:13" ht="20.100000000000001" customHeight="1" x14ac:dyDescent="0.25">
      <c r="B78" s="8">
        <v>44896</v>
      </c>
      <c r="C78" s="29">
        <v>0.34722222222222227</v>
      </c>
      <c r="D78" s="29">
        <v>0.71875</v>
      </c>
      <c r="E78" s="30"/>
      <c r="F78" s="44"/>
      <c r="G78" s="44"/>
    </row>
    <row r="79" spans="2:13" ht="20.100000000000001" customHeight="1" x14ac:dyDescent="0.25">
      <c r="B79" s="8">
        <v>44897</v>
      </c>
      <c r="C79" s="29">
        <v>0.33333333333333331</v>
      </c>
      <c r="D79" s="29">
        <v>0.72569444444444453</v>
      </c>
      <c r="E79" s="30"/>
      <c r="F79" s="44"/>
      <c r="G79" s="44"/>
      <c r="J79" s="27"/>
    </row>
    <row r="80" spans="2:13" ht="20.100000000000001" customHeight="1" x14ac:dyDescent="0.25">
      <c r="B80" s="8">
        <v>44900</v>
      </c>
      <c r="C80" s="29">
        <v>0.38194444444444442</v>
      </c>
      <c r="D80" s="29">
        <v>0.70833333333333337</v>
      </c>
      <c r="E80" s="30"/>
      <c r="F80" s="44"/>
      <c r="G80" s="44"/>
    </row>
    <row r="81" spans="2:7" ht="20.100000000000001" customHeight="1" x14ac:dyDescent="0.25">
      <c r="B81" s="8">
        <v>44901</v>
      </c>
      <c r="C81" s="29">
        <v>0.38541666666666669</v>
      </c>
      <c r="D81" s="29">
        <v>0.72916666666666663</v>
      </c>
      <c r="E81" s="30"/>
      <c r="F81" s="44"/>
      <c r="G81" s="44"/>
    </row>
    <row r="82" spans="2:7" ht="20.100000000000001" customHeight="1" x14ac:dyDescent="0.25">
      <c r="B82" s="8">
        <v>44902</v>
      </c>
      <c r="C82" s="29">
        <v>0.3888888888888889</v>
      </c>
      <c r="D82" s="29">
        <v>0.75694444444444453</v>
      </c>
      <c r="E82" s="30"/>
      <c r="F82" s="44"/>
      <c r="G82" s="44"/>
    </row>
    <row r="83" spans="2:7" ht="20.100000000000001" customHeight="1" x14ac:dyDescent="0.25">
      <c r="B83" s="8">
        <v>44903</v>
      </c>
      <c r="C83" s="29">
        <v>0.39583333333333331</v>
      </c>
      <c r="D83" s="29">
        <v>0.73958333333333337</v>
      </c>
      <c r="E83" s="30"/>
      <c r="F83" s="44"/>
      <c r="G83" s="44"/>
    </row>
    <row r="84" spans="2:7" ht="20.100000000000001" customHeight="1" x14ac:dyDescent="0.25">
      <c r="B84" s="8">
        <v>44904</v>
      </c>
      <c r="C84" s="29">
        <v>0.41666666666666669</v>
      </c>
      <c r="D84" s="29">
        <v>0.72222222222222221</v>
      </c>
      <c r="E84" s="30"/>
      <c r="F84" s="44"/>
      <c r="G84" s="44"/>
    </row>
    <row r="85" spans="2:7" ht="20.100000000000001" customHeight="1" x14ac:dyDescent="0.25">
      <c r="B85" s="8">
        <v>44907</v>
      </c>
      <c r="C85" s="29">
        <v>0.375</v>
      </c>
      <c r="D85" s="29">
        <v>0.77083333333333337</v>
      </c>
      <c r="E85" s="30"/>
      <c r="F85" s="44"/>
      <c r="G85" s="44"/>
    </row>
    <row r="86" spans="2:7" ht="20.100000000000001" customHeight="1" x14ac:dyDescent="0.25">
      <c r="B86" s="8">
        <v>44908</v>
      </c>
      <c r="C86" s="29">
        <v>0.36458333333333331</v>
      </c>
      <c r="D86" s="29">
        <v>0.71875</v>
      </c>
      <c r="E86" s="30"/>
      <c r="F86" s="44"/>
      <c r="G86" s="44"/>
    </row>
    <row r="87" spans="2:7" ht="20.100000000000001" customHeight="1" x14ac:dyDescent="0.25">
      <c r="B87" s="8">
        <v>44909</v>
      </c>
      <c r="C87" s="29">
        <v>0.4375</v>
      </c>
      <c r="D87" s="29">
        <v>0.78125</v>
      </c>
      <c r="E87" s="30"/>
      <c r="F87" s="44"/>
      <c r="G87" s="44"/>
    </row>
    <row r="88" spans="2:7" ht="20.100000000000001" customHeight="1" x14ac:dyDescent="0.25">
      <c r="B88" s="8">
        <v>44910</v>
      </c>
      <c r="C88" s="29">
        <v>0.33333333333333331</v>
      </c>
      <c r="D88" s="29">
        <v>0.66666666666666663</v>
      </c>
      <c r="E88" s="30"/>
      <c r="F88" s="44"/>
      <c r="G88" s="44"/>
    </row>
    <row r="89" spans="2:7" ht="20.100000000000001" customHeight="1" x14ac:dyDescent="0.25">
      <c r="B89" s="8">
        <v>44911</v>
      </c>
      <c r="C89" s="29">
        <v>0.41666666666666669</v>
      </c>
      <c r="D89" s="29">
        <v>0.71597222222222223</v>
      </c>
      <c r="E89" s="30"/>
      <c r="F89" s="44"/>
      <c r="G89" s="44"/>
    </row>
    <row r="90" spans="2:7" ht="20.100000000000001" customHeight="1" x14ac:dyDescent="0.25">
      <c r="B90" s="8">
        <v>44914</v>
      </c>
      <c r="C90" s="29">
        <v>0.37152777777777773</v>
      </c>
      <c r="D90" s="29">
        <v>0.68888888888888899</v>
      </c>
      <c r="E90" s="30"/>
      <c r="F90" s="44"/>
      <c r="G90" s="44"/>
    </row>
    <row r="91" spans="2:7" ht="20.100000000000001" customHeight="1" x14ac:dyDescent="0.25">
      <c r="B91" s="8">
        <v>44915</v>
      </c>
      <c r="C91" s="29">
        <v>0.40416666666666662</v>
      </c>
      <c r="D91" s="29">
        <v>0.72361111111111109</v>
      </c>
      <c r="E91" s="30"/>
      <c r="F91" s="44"/>
      <c r="G91" s="44"/>
    </row>
    <row r="92" spans="2:7" ht="20.100000000000001" customHeight="1" x14ac:dyDescent="0.25">
      <c r="B92" s="8">
        <v>44916</v>
      </c>
      <c r="C92" s="29">
        <v>0.41666666666666669</v>
      </c>
      <c r="D92" s="29">
        <v>0.76736111111111116</v>
      </c>
      <c r="E92" s="30"/>
      <c r="F92" s="44"/>
      <c r="G92" s="44"/>
    </row>
    <row r="93" spans="2:7" ht="20.100000000000001" customHeight="1" x14ac:dyDescent="0.25">
      <c r="B93" s="8">
        <v>44917</v>
      </c>
      <c r="C93" s="29">
        <v>0.41319444444444442</v>
      </c>
      <c r="D93" s="29">
        <v>0.74236111111111114</v>
      </c>
      <c r="E93" s="30"/>
      <c r="F93" s="44"/>
      <c r="G93" s="44"/>
    </row>
    <row r="94" spans="2:7" ht="20.100000000000001" customHeight="1" x14ac:dyDescent="0.25">
      <c r="B94" s="8">
        <v>44918</v>
      </c>
      <c r="C94" s="29">
        <v>0.36249999999999999</v>
      </c>
      <c r="D94" s="29">
        <v>0.70277777777777783</v>
      </c>
      <c r="E94" s="30"/>
      <c r="F94" s="44"/>
      <c r="G94" s="44"/>
    </row>
    <row r="95" spans="2:7" ht="20.100000000000001" customHeight="1" x14ac:dyDescent="0.25">
      <c r="B95" s="8">
        <v>44922</v>
      </c>
      <c r="C95" s="29">
        <v>0.36458333333333331</v>
      </c>
      <c r="D95" s="29">
        <v>0.74236111111111114</v>
      </c>
      <c r="E95" s="30"/>
      <c r="F95" s="44"/>
      <c r="G95" s="44"/>
    </row>
    <row r="96" spans="2:7" ht="20.100000000000001" customHeight="1" x14ac:dyDescent="0.25">
      <c r="B96" s="8">
        <v>44923</v>
      </c>
      <c r="C96" s="29">
        <v>0.3923611111111111</v>
      </c>
      <c r="D96" s="29">
        <v>0.75138888888888899</v>
      </c>
      <c r="E96" s="30"/>
      <c r="F96" s="44"/>
      <c r="G96" s="44"/>
    </row>
    <row r="97" spans="2:10" ht="20.100000000000001" customHeight="1" x14ac:dyDescent="0.25">
      <c r="B97" s="8">
        <v>44924</v>
      </c>
      <c r="C97" s="29">
        <v>0.41875000000000001</v>
      </c>
      <c r="D97" s="29">
        <v>0.75347222222222221</v>
      </c>
      <c r="E97" s="30"/>
      <c r="F97" s="44"/>
      <c r="G97" s="44"/>
    </row>
    <row r="98" spans="2:10" ht="20.100000000000001" customHeight="1" x14ac:dyDescent="0.25">
      <c r="B98" s="8">
        <v>44925</v>
      </c>
      <c r="C98" s="29">
        <v>0.46180555555555558</v>
      </c>
      <c r="D98" s="29">
        <v>0.74652777777777779</v>
      </c>
      <c r="E98" s="30"/>
      <c r="F98" s="44"/>
      <c r="G98" s="44"/>
    </row>
    <row r="101" spans="2:10" ht="20.100000000000001" customHeight="1" x14ac:dyDescent="0.25">
      <c r="B101" s="19" t="s">
        <v>64</v>
      </c>
    </row>
    <row r="102" spans="2:10" ht="39.75" customHeight="1" x14ac:dyDescent="0.25">
      <c r="B102" s="23" t="s">
        <v>61</v>
      </c>
      <c r="C102" s="23"/>
      <c r="D102" s="26"/>
      <c r="E102" s="23" t="s">
        <v>53</v>
      </c>
      <c r="F102" s="23"/>
    </row>
    <row r="103" spans="2:10" ht="20.100000000000001" customHeight="1" x14ac:dyDescent="0.25">
      <c r="B103" s="24" t="s">
        <v>49</v>
      </c>
      <c r="C103" s="32">
        <v>15</v>
      </c>
      <c r="D103" s="26"/>
      <c r="E103" s="33" t="s">
        <v>55</v>
      </c>
      <c r="F103" s="25">
        <v>5</v>
      </c>
    </row>
    <row r="104" spans="2:10" ht="20.100000000000001" customHeight="1" x14ac:dyDescent="0.25">
      <c r="B104" s="24" t="s">
        <v>45</v>
      </c>
      <c r="C104" s="32">
        <f>C103*1.5</f>
        <v>22.5</v>
      </c>
      <c r="D104" s="26"/>
      <c r="E104" s="26"/>
      <c r="F104" s="26"/>
    </row>
    <row r="105" spans="2:10" ht="20.100000000000001" customHeight="1" x14ac:dyDescent="0.25">
      <c r="B105" s="26"/>
      <c r="C105" s="26"/>
      <c r="D105" s="26"/>
      <c r="E105" s="26"/>
      <c r="F105" s="26"/>
    </row>
    <row r="106" spans="2:10" ht="75" x14ac:dyDescent="0.25">
      <c r="B106" s="4" t="s">
        <v>50</v>
      </c>
      <c r="C106" s="4" t="s">
        <v>51</v>
      </c>
      <c r="D106" s="4" t="s">
        <v>52</v>
      </c>
      <c r="E106" s="4" t="s">
        <v>58</v>
      </c>
      <c r="F106" s="4" t="s">
        <v>57</v>
      </c>
      <c r="G106" s="4" t="s">
        <v>59</v>
      </c>
      <c r="H106" s="20" t="s">
        <v>60</v>
      </c>
      <c r="I106" s="20" t="s">
        <v>62</v>
      </c>
      <c r="J106" s="20" t="s">
        <v>63</v>
      </c>
    </row>
    <row r="107" spans="2:10" ht="20.100000000000001" customHeight="1" x14ac:dyDescent="0.25">
      <c r="B107" s="8">
        <v>44896</v>
      </c>
      <c r="C107" s="29">
        <v>0.34722222222222227</v>
      </c>
      <c r="D107" s="29">
        <v>0.71875</v>
      </c>
      <c r="E107" s="43">
        <f>(D107-C107)*24</f>
        <v>8.9166666666666661</v>
      </c>
      <c r="F107" s="43">
        <f>IF(C107&gt;0.417,C107-(10/24),0)*24</f>
        <v>0</v>
      </c>
      <c r="G107" s="43">
        <f>IF(E107&gt;8,(E107-8),0)</f>
        <v>0.91666666666666607</v>
      </c>
      <c r="H107" s="31"/>
      <c r="I107" s="28"/>
      <c r="J107" s="28"/>
    </row>
    <row r="108" spans="2:10" ht="20.100000000000001" customHeight="1" x14ac:dyDescent="0.25">
      <c r="B108" s="8">
        <v>44897</v>
      </c>
      <c r="C108" s="29">
        <v>0.33333333333333331</v>
      </c>
      <c r="D108" s="29">
        <v>0.72569444444444453</v>
      </c>
      <c r="E108" s="43">
        <f>(D108-C108)*24</f>
        <v>9.4166666666666696</v>
      </c>
      <c r="F108" s="43">
        <f t="shared" ref="F108:F127" si="0">IF(C108&gt;0.417,C108-(10/24),0)*24</f>
        <v>0</v>
      </c>
      <c r="G108" s="43">
        <f t="shared" ref="G108:G127" si="1">IF(E108&gt;8,(E108-8),0)</f>
        <v>1.4166666666666696</v>
      </c>
      <c r="H108" s="31"/>
      <c r="I108" s="28"/>
      <c r="J108" s="28"/>
    </row>
    <row r="109" spans="2:10" ht="20.100000000000001" customHeight="1" x14ac:dyDescent="0.25">
      <c r="B109" s="8">
        <v>44900</v>
      </c>
      <c r="C109" s="29">
        <v>0.38194444444444442</v>
      </c>
      <c r="D109" s="29">
        <v>0.70833333333333337</v>
      </c>
      <c r="E109" s="43">
        <f t="shared" ref="E109:E127" si="2">(D109-C109)*24</f>
        <v>7.8333333333333348</v>
      </c>
      <c r="F109" s="43">
        <f t="shared" si="0"/>
        <v>0</v>
      </c>
      <c r="G109" s="43">
        <f t="shared" si="1"/>
        <v>0</v>
      </c>
      <c r="H109" s="31"/>
      <c r="I109" s="28"/>
      <c r="J109" s="28"/>
    </row>
    <row r="110" spans="2:10" ht="20.100000000000001" customHeight="1" x14ac:dyDescent="0.25">
      <c r="B110" s="8">
        <v>44901</v>
      </c>
      <c r="C110" s="29">
        <v>0.38541666666666669</v>
      </c>
      <c r="D110" s="29">
        <v>0.72916666666666663</v>
      </c>
      <c r="E110" s="43">
        <f t="shared" si="2"/>
        <v>8.2499999999999982</v>
      </c>
      <c r="F110" s="43">
        <f t="shared" si="0"/>
        <v>0</v>
      </c>
      <c r="G110" s="43">
        <f t="shared" si="1"/>
        <v>0.24999999999999822</v>
      </c>
      <c r="H110" s="31"/>
      <c r="I110" s="28"/>
      <c r="J110" s="28"/>
    </row>
    <row r="111" spans="2:10" ht="20.100000000000001" customHeight="1" x14ac:dyDescent="0.25">
      <c r="B111" s="8">
        <v>44902</v>
      </c>
      <c r="C111" s="29">
        <v>0.3888888888888889</v>
      </c>
      <c r="D111" s="29">
        <v>0.75694444444444453</v>
      </c>
      <c r="E111" s="43">
        <f t="shared" si="2"/>
        <v>8.8333333333333357</v>
      </c>
      <c r="F111" s="43">
        <f t="shared" si="0"/>
        <v>0</v>
      </c>
      <c r="G111" s="43">
        <f t="shared" si="1"/>
        <v>0.8333333333333357</v>
      </c>
      <c r="H111" s="31"/>
      <c r="I111" s="28"/>
      <c r="J111" s="28"/>
    </row>
    <row r="112" spans="2:10" ht="20.100000000000001" customHeight="1" x14ac:dyDescent="0.25">
      <c r="B112" s="8">
        <v>44903</v>
      </c>
      <c r="C112" s="29">
        <v>0.39583333333333331</v>
      </c>
      <c r="D112" s="29">
        <v>0.73958333333333337</v>
      </c>
      <c r="E112" s="43">
        <f t="shared" si="2"/>
        <v>8.2500000000000018</v>
      </c>
      <c r="F112" s="43">
        <f t="shared" si="0"/>
        <v>0</v>
      </c>
      <c r="G112" s="43">
        <f t="shared" si="1"/>
        <v>0.25000000000000178</v>
      </c>
      <c r="H112" s="31"/>
      <c r="I112" s="28"/>
      <c r="J112" s="28"/>
    </row>
    <row r="113" spans="2:10" ht="20.100000000000001" customHeight="1" x14ac:dyDescent="0.25">
      <c r="B113" s="8">
        <v>44904</v>
      </c>
      <c r="C113" s="29">
        <v>0.41666666666666669</v>
      </c>
      <c r="D113" s="29">
        <v>0.72222222222222221</v>
      </c>
      <c r="E113" s="43">
        <f t="shared" si="2"/>
        <v>7.3333333333333321</v>
      </c>
      <c r="F113" s="43">
        <f t="shared" si="0"/>
        <v>0</v>
      </c>
      <c r="G113" s="43">
        <f t="shared" si="1"/>
        <v>0</v>
      </c>
      <c r="H113" s="31"/>
      <c r="I113" s="28"/>
      <c r="J113" s="28"/>
    </row>
    <row r="114" spans="2:10" ht="20.100000000000001" customHeight="1" x14ac:dyDescent="0.25">
      <c r="B114" s="8">
        <v>44907</v>
      </c>
      <c r="C114" s="29">
        <v>0.375</v>
      </c>
      <c r="D114" s="29">
        <v>0.77083333333333337</v>
      </c>
      <c r="E114" s="43">
        <f t="shared" si="2"/>
        <v>9.5</v>
      </c>
      <c r="F114" s="43">
        <f t="shared" si="0"/>
        <v>0</v>
      </c>
      <c r="G114" s="43">
        <f t="shared" si="1"/>
        <v>1.5</v>
      </c>
      <c r="H114" s="31"/>
      <c r="I114" s="28"/>
      <c r="J114" s="28"/>
    </row>
    <row r="115" spans="2:10" ht="20.100000000000001" customHeight="1" x14ac:dyDescent="0.25">
      <c r="B115" s="8">
        <v>44908</v>
      </c>
      <c r="C115" s="29">
        <v>0.36458333333333331</v>
      </c>
      <c r="D115" s="29">
        <v>0.71875</v>
      </c>
      <c r="E115" s="43">
        <f t="shared" si="2"/>
        <v>8.5</v>
      </c>
      <c r="F115" s="43">
        <f t="shared" si="0"/>
        <v>0</v>
      </c>
      <c r="G115" s="43">
        <f t="shared" si="1"/>
        <v>0.5</v>
      </c>
      <c r="H115" s="31"/>
      <c r="I115" s="28"/>
      <c r="J115" s="28"/>
    </row>
    <row r="116" spans="2:10" ht="20.100000000000001" customHeight="1" x14ac:dyDescent="0.25">
      <c r="B116" s="8">
        <v>44909</v>
      </c>
      <c r="C116" s="29">
        <v>0.4375</v>
      </c>
      <c r="D116" s="29">
        <v>0.78125</v>
      </c>
      <c r="E116" s="43">
        <f t="shared" si="2"/>
        <v>8.25</v>
      </c>
      <c r="F116" s="43">
        <f t="shared" si="0"/>
        <v>0.49999999999999956</v>
      </c>
      <c r="G116" s="43">
        <f t="shared" si="1"/>
        <v>0.25</v>
      </c>
      <c r="H116" s="31"/>
      <c r="I116" s="28"/>
      <c r="J116" s="28"/>
    </row>
    <row r="117" spans="2:10" ht="20.100000000000001" customHeight="1" x14ac:dyDescent="0.25">
      <c r="B117" s="8">
        <v>44910</v>
      </c>
      <c r="C117" s="29">
        <v>0.33333333333333331</v>
      </c>
      <c r="D117" s="29">
        <v>0.66666666666666663</v>
      </c>
      <c r="E117" s="43">
        <f t="shared" si="2"/>
        <v>8</v>
      </c>
      <c r="F117" s="43">
        <f t="shared" si="0"/>
        <v>0</v>
      </c>
      <c r="G117" s="43">
        <f t="shared" si="1"/>
        <v>0</v>
      </c>
      <c r="H117" s="31"/>
      <c r="I117" s="28"/>
      <c r="J117" s="28"/>
    </row>
    <row r="118" spans="2:10" ht="20.100000000000001" customHeight="1" x14ac:dyDescent="0.25">
      <c r="B118" s="8">
        <v>44911</v>
      </c>
      <c r="C118" s="29">
        <v>0.41666666666666669</v>
      </c>
      <c r="D118" s="29">
        <v>0.71597222222222223</v>
      </c>
      <c r="E118" s="43">
        <f t="shared" si="2"/>
        <v>7.1833333333333336</v>
      </c>
      <c r="F118" s="43">
        <f t="shared" si="0"/>
        <v>0</v>
      </c>
      <c r="G118" s="43">
        <f t="shared" si="1"/>
        <v>0</v>
      </c>
      <c r="H118" s="31"/>
      <c r="I118" s="28"/>
      <c r="J118" s="28"/>
    </row>
    <row r="119" spans="2:10" ht="20.100000000000001" customHeight="1" x14ac:dyDescent="0.25">
      <c r="B119" s="8">
        <v>44914</v>
      </c>
      <c r="C119" s="29">
        <v>0.37152777777777773</v>
      </c>
      <c r="D119" s="29">
        <v>0.68888888888888899</v>
      </c>
      <c r="E119" s="43">
        <f t="shared" si="2"/>
        <v>7.6166666666666707</v>
      </c>
      <c r="F119" s="43">
        <f t="shared" si="0"/>
        <v>0</v>
      </c>
      <c r="G119" s="43">
        <f t="shared" si="1"/>
        <v>0</v>
      </c>
      <c r="H119" s="31"/>
      <c r="I119" s="28"/>
      <c r="J119" s="28"/>
    </row>
    <row r="120" spans="2:10" ht="20.100000000000001" customHeight="1" x14ac:dyDescent="0.25">
      <c r="B120" s="8">
        <v>44915</v>
      </c>
      <c r="C120" s="29">
        <v>0.40416666666666662</v>
      </c>
      <c r="D120" s="29">
        <v>0.72361111111111109</v>
      </c>
      <c r="E120" s="43">
        <f t="shared" si="2"/>
        <v>7.6666666666666679</v>
      </c>
      <c r="F120" s="43">
        <f t="shared" si="0"/>
        <v>0</v>
      </c>
      <c r="G120" s="43">
        <f t="shared" si="1"/>
        <v>0</v>
      </c>
      <c r="H120" s="31"/>
      <c r="I120" s="28"/>
      <c r="J120" s="28"/>
    </row>
    <row r="121" spans="2:10" ht="20.100000000000001" customHeight="1" x14ac:dyDescent="0.25">
      <c r="B121" s="8">
        <v>44916</v>
      </c>
      <c r="C121" s="29">
        <v>0.41666666666666669</v>
      </c>
      <c r="D121" s="29">
        <v>0.76736111111111116</v>
      </c>
      <c r="E121" s="43">
        <f t="shared" si="2"/>
        <v>8.4166666666666679</v>
      </c>
      <c r="F121" s="43">
        <f t="shared" si="0"/>
        <v>0</v>
      </c>
      <c r="G121" s="43">
        <f t="shared" si="1"/>
        <v>0.41666666666666785</v>
      </c>
      <c r="H121" s="31"/>
      <c r="I121" s="28"/>
      <c r="J121" s="28"/>
    </row>
    <row r="122" spans="2:10" ht="20.100000000000001" customHeight="1" x14ac:dyDescent="0.25">
      <c r="B122" s="8">
        <v>44917</v>
      </c>
      <c r="C122" s="29">
        <v>0.41319444444444442</v>
      </c>
      <c r="D122" s="29">
        <v>0.74236111111111114</v>
      </c>
      <c r="E122" s="43">
        <f t="shared" si="2"/>
        <v>7.9000000000000012</v>
      </c>
      <c r="F122" s="43">
        <f t="shared" si="0"/>
        <v>0</v>
      </c>
      <c r="G122" s="43">
        <f t="shared" si="1"/>
        <v>0</v>
      </c>
      <c r="H122" s="31"/>
      <c r="I122" s="28"/>
      <c r="J122" s="28"/>
    </row>
    <row r="123" spans="2:10" ht="20.100000000000001" customHeight="1" x14ac:dyDescent="0.25">
      <c r="B123" s="8">
        <v>44918</v>
      </c>
      <c r="C123" s="29">
        <v>0.36249999999999999</v>
      </c>
      <c r="D123" s="29">
        <v>0.70277777777777783</v>
      </c>
      <c r="E123" s="43">
        <f t="shared" si="2"/>
        <v>8.1666666666666679</v>
      </c>
      <c r="F123" s="43">
        <f t="shared" si="0"/>
        <v>0</v>
      </c>
      <c r="G123" s="43">
        <f t="shared" si="1"/>
        <v>0.16666666666666785</v>
      </c>
      <c r="H123" s="31"/>
      <c r="I123" s="28"/>
      <c r="J123" s="28"/>
    </row>
    <row r="124" spans="2:10" ht="20.100000000000001" customHeight="1" x14ac:dyDescent="0.25">
      <c r="B124" s="8">
        <v>44922</v>
      </c>
      <c r="C124" s="29">
        <v>0.36458333333333331</v>
      </c>
      <c r="D124" s="29">
        <v>0.74236111111111114</v>
      </c>
      <c r="E124" s="43">
        <f t="shared" si="2"/>
        <v>9.0666666666666682</v>
      </c>
      <c r="F124" s="43">
        <f t="shared" si="0"/>
        <v>0</v>
      </c>
      <c r="G124" s="43">
        <f t="shared" si="1"/>
        <v>1.0666666666666682</v>
      </c>
      <c r="H124" s="31"/>
      <c r="I124" s="28"/>
      <c r="J124" s="28"/>
    </row>
    <row r="125" spans="2:10" ht="20.100000000000001" customHeight="1" x14ac:dyDescent="0.25">
      <c r="B125" s="8">
        <v>44923</v>
      </c>
      <c r="C125" s="29">
        <v>0.3923611111111111</v>
      </c>
      <c r="D125" s="29">
        <v>0.75138888888888899</v>
      </c>
      <c r="E125" s="43">
        <f t="shared" si="2"/>
        <v>8.6166666666666689</v>
      </c>
      <c r="F125" s="43">
        <f t="shared" si="0"/>
        <v>0</v>
      </c>
      <c r="G125" s="43">
        <f t="shared" si="1"/>
        <v>0.61666666666666892</v>
      </c>
      <c r="H125" s="31"/>
      <c r="I125" s="28"/>
      <c r="J125" s="28"/>
    </row>
    <row r="126" spans="2:10" ht="20.100000000000001" customHeight="1" x14ac:dyDescent="0.25">
      <c r="B126" s="8">
        <v>44924</v>
      </c>
      <c r="C126" s="29">
        <v>0.41875000000000001</v>
      </c>
      <c r="D126" s="29">
        <v>0.75347222222222221</v>
      </c>
      <c r="E126" s="43">
        <f t="shared" si="2"/>
        <v>8.0333333333333332</v>
      </c>
      <c r="F126" s="43">
        <f t="shared" si="0"/>
        <v>4.9999999999999822E-2</v>
      </c>
      <c r="G126" s="43">
        <f t="shared" si="1"/>
        <v>3.3333333333333215E-2</v>
      </c>
      <c r="H126" s="31"/>
      <c r="I126" s="28"/>
      <c r="J126" s="28"/>
    </row>
    <row r="127" spans="2:10" ht="20.100000000000001" customHeight="1" x14ac:dyDescent="0.25">
      <c r="B127" s="8">
        <v>44925</v>
      </c>
      <c r="C127" s="29">
        <v>0.46180555555555558</v>
      </c>
      <c r="D127" s="29">
        <v>0.74652777777777779</v>
      </c>
      <c r="E127" s="43">
        <f t="shared" si="2"/>
        <v>6.833333333333333</v>
      </c>
      <c r="F127" s="43">
        <f t="shared" si="0"/>
        <v>1.0833333333333335</v>
      </c>
      <c r="G127" s="43">
        <f t="shared" si="1"/>
        <v>0</v>
      </c>
      <c r="H127" s="31"/>
      <c r="I127" s="28"/>
      <c r="J127" s="28"/>
    </row>
    <row r="128" spans="2:10" ht="20.100000000000001" customHeight="1" x14ac:dyDescent="0.25">
      <c r="B128" s="34" t="s">
        <v>56</v>
      </c>
      <c r="C128" s="34"/>
      <c r="D128" s="34"/>
      <c r="E128" s="34"/>
      <c r="F128" s="34"/>
      <c r="G128" s="34"/>
      <c r="H128" s="34"/>
      <c r="I128" s="34"/>
      <c r="J128" s="35"/>
    </row>
  </sheetData>
  <mergeCells count="4">
    <mergeCell ref="B128:I128"/>
    <mergeCell ref="B102:C102"/>
    <mergeCell ref="E102:F102"/>
    <mergeCell ref="B2:I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880CA-0E20-46AD-BC6C-488212596AB1}">
  <dimension ref="B2:F38"/>
  <sheetViews>
    <sheetView showGridLines="0" workbookViewId="0">
      <selection activeCell="I25" sqref="I25"/>
    </sheetView>
  </sheetViews>
  <sheetFormatPr defaultRowHeight="20.100000000000001" customHeight="1" x14ac:dyDescent="0.25"/>
  <cols>
    <col min="1" max="1" width="3.7109375" style="1" customWidth="1"/>
    <col min="2" max="2" width="18.28515625" style="1" customWidth="1"/>
    <col min="3" max="3" width="38.7109375" style="1" customWidth="1"/>
    <col min="4" max="4" width="13.5703125" style="1" bestFit="1" customWidth="1"/>
    <col min="5" max="5" width="13.7109375" style="1" bestFit="1" customWidth="1"/>
    <col min="6" max="6" width="12.42578125" style="1" bestFit="1" customWidth="1"/>
    <col min="7" max="16384" width="9.140625" style="1"/>
  </cols>
  <sheetData>
    <row r="2" spans="2:6" ht="20.100000000000001" customHeight="1" thickBot="1" x14ac:dyDescent="0.3">
      <c r="B2" s="6" t="s">
        <v>44</v>
      </c>
      <c r="C2" s="6"/>
      <c r="D2" s="6"/>
    </row>
    <row r="3" spans="2:6" ht="20.100000000000001" customHeight="1" thickTop="1" x14ac:dyDescent="0.25"/>
    <row r="4" spans="2:6" ht="20.100000000000001" customHeight="1" x14ac:dyDescent="0.25">
      <c r="B4" s="2" t="s">
        <v>1</v>
      </c>
      <c r="C4" s="2" t="s">
        <v>8</v>
      </c>
      <c r="D4" s="2" t="s">
        <v>31</v>
      </c>
      <c r="E4" s="3"/>
    </row>
    <row r="5" spans="2:6" ht="20.100000000000001" customHeight="1" x14ac:dyDescent="0.25">
      <c r="B5" s="9" t="s">
        <v>11</v>
      </c>
      <c r="C5" s="14">
        <v>100</v>
      </c>
      <c r="D5" s="17">
        <v>17</v>
      </c>
      <c r="F5" s="18"/>
    </row>
    <row r="6" spans="2:6" ht="20.100000000000001" customHeight="1" x14ac:dyDescent="0.25">
      <c r="B6" s="9" t="s">
        <v>12</v>
      </c>
      <c r="C6" s="14">
        <v>19</v>
      </c>
      <c r="D6" s="17">
        <v>19</v>
      </c>
    </row>
    <row r="7" spans="2:6" ht="20.100000000000001" customHeight="1" x14ac:dyDescent="0.25">
      <c r="B7" s="9" t="s">
        <v>13</v>
      </c>
      <c r="C7" s="14">
        <v>42</v>
      </c>
      <c r="D7" s="17">
        <v>10</v>
      </c>
    </row>
    <row r="8" spans="2:6" ht="20.100000000000001" customHeight="1" x14ac:dyDescent="0.25">
      <c r="B8" s="9" t="s">
        <v>14</v>
      </c>
      <c r="C8" s="14">
        <v>80</v>
      </c>
      <c r="D8" s="17">
        <v>15</v>
      </c>
    </row>
    <row r="9" spans="2:6" ht="20.100000000000001" customHeight="1" x14ac:dyDescent="0.25">
      <c r="B9" s="9" t="s">
        <v>15</v>
      </c>
      <c r="C9" s="14">
        <v>87</v>
      </c>
      <c r="D9" s="17">
        <v>22</v>
      </c>
    </row>
    <row r="10" spans="2:6" ht="20.100000000000001" customHeight="1" x14ac:dyDescent="0.25">
      <c r="B10" s="9" t="s">
        <v>16</v>
      </c>
      <c r="C10" s="14">
        <v>89</v>
      </c>
      <c r="D10" s="17">
        <v>15</v>
      </c>
    </row>
    <row r="11" spans="2:6" ht="20.100000000000001" customHeight="1" x14ac:dyDescent="0.25">
      <c r="B11" s="7" t="s">
        <v>17</v>
      </c>
      <c r="C11" s="14">
        <v>41</v>
      </c>
      <c r="D11" s="17">
        <v>10</v>
      </c>
    </row>
    <row r="12" spans="2:6" ht="20.100000000000001" customHeight="1" x14ac:dyDescent="0.25">
      <c r="B12" s="7" t="s">
        <v>18</v>
      </c>
      <c r="C12" s="14">
        <v>40</v>
      </c>
      <c r="D12" s="17">
        <v>15</v>
      </c>
      <c r="E12" s="3"/>
      <c r="F12" s="11"/>
    </row>
    <row r="13" spans="2:6" ht="20.100000000000001" customHeight="1" x14ac:dyDescent="0.25">
      <c r="B13" s="7" t="s">
        <v>19</v>
      </c>
      <c r="C13" s="14">
        <v>75</v>
      </c>
      <c r="D13" s="17">
        <v>15</v>
      </c>
    </row>
    <row r="14" spans="2:6" ht="20.100000000000001" customHeight="1" x14ac:dyDescent="0.25">
      <c r="B14" s="7" t="s">
        <v>20</v>
      </c>
      <c r="C14" s="14">
        <v>90</v>
      </c>
      <c r="D14" s="17">
        <v>15</v>
      </c>
    </row>
    <row r="15" spans="2:6" ht="20.100000000000001" customHeight="1" x14ac:dyDescent="0.25">
      <c r="B15" s="7" t="s">
        <v>21</v>
      </c>
      <c r="C15" s="14">
        <v>64</v>
      </c>
      <c r="D15" s="17">
        <v>14</v>
      </c>
    </row>
    <row r="16" spans="2:6" ht="20.100000000000001" customHeight="1" x14ac:dyDescent="0.25">
      <c r="B16" s="7" t="s">
        <v>22</v>
      </c>
      <c r="C16" s="14">
        <v>46</v>
      </c>
      <c r="D16" s="17">
        <v>17</v>
      </c>
    </row>
    <row r="17" spans="2:4" ht="20.100000000000001" customHeight="1" x14ac:dyDescent="0.25">
      <c r="B17" s="7" t="s">
        <v>23</v>
      </c>
      <c r="C17" s="14">
        <v>47</v>
      </c>
      <c r="D17" s="17">
        <v>13</v>
      </c>
    </row>
    <row r="18" spans="2:4" ht="20.100000000000001" customHeight="1" x14ac:dyDescent="0.25">
      <c r="B18" s="7" t="s">
        <v>24</v>
      </c>
      <c r="C18" s="14">
        <v>101</v>
      </c>
      <c r="D18" s="17">
        <v>15</v>
      </c>
    </row>
    <row r="19" spans="2:4" ht="20.100000000000001" customHeight="1" x14ac:dyDescent="0.25">
      <c r="B19" s="7" t="s">
        <v>25</v>
      </c>
      <c r="C19" s="14">
        <v>73</v>
      </c>
      <c r="D19" s="17">
        <v>15</v>
      </c>
    </row>
    <row r="20" spans="2:4" ht="20.100000000000001" customHeight="1" x14ac:dyDescent="0.25">
      <c r="B20" s="7" t="s">
        <v>26</v>
      </c>
      <c r="C20" s="14">
        <v>54</v>
      </c>
      <c r="D20" s="17">
        <v>14</v>
      </c>
    </row>
    <row r="21" spans="2:4" ht="20.100000000000001" customHeight="1" x14ac:dyDescent="0.25">
      <c r="B21" s="7" t="s">
        <v>27</v>
      </c>
      <c r="C21" s="14">
        <v>79</v>
      </c>
      <c r="D21" s="17">
        <v>15</v>
      </c>
    </row>
    <row r="22" spans="2:4" ht="20.100000000000001" customHeight="1" x14ac:dyDescent="0.25">
      <c r="B22" s="7" t="s">
        <v>28</v>
      </c>
      <c r="C22" s="14">
        <v>42</v>
      </c>
      <c r="D22" s="17">
        <v>15</v>
      </c>
    </row>
    <row r="23" spans="2:4" ht="20.100000000000001" customHeight="1" x14ac:dyDescent="0.25">
      <c r="B23" s="7" t="s">
        <v>29</v>
      </c>
      <c r="C23" s="14">
        <v>18</v>
      </c>
      <c r="D23" s="17">
        <v>15</v>
      </c>
    </row>
    <row r="24" spans="2:4" ht="20.100000000000001" customHeight="1" x14ac:dyDescent="0.25">
      <c r="B24" s="7" t="s">
        <v>30</v>
      </c>
      <c r="C24" s="14">
        <v>16</v>
      </c>
      <c r="D24" s="17">
        <v>15</v>
      </c>
    </row>
    <row r="26" spans="2:4" ht="20.100000000000001" customHeight="1" x14ac:dyDescent="0.25">
      <c r="B26" s="19" t="s">
        <v>69</v>
      </c>
    </row>
    <row r="27" spans="2:4" ht="20.100000000000001" customHeight="1" x14ac:dyDescent="0.25">
      <c r="B27" s="2" t="s">
        <v>32</v>
      </c>
      <c r="C27" s="2" t="s">
        <v>38</v>
      </c>
    </row>
    <row r="28" spans="2:4" ht="20.100000000000001" customHeight="1" x14ac:dyDescent="0.25">
      <c r="B28" s="7" t="s">
        <v>34</v>
      </c>
      <c r="C28" s="12">
        <v>4.6300000000000001E-2</v>
      </c>
    </row>
    <row r="29" spans="2:4" ht="20.100000000000001" customHeight="1" x14ac:dyDescent="0.25">
      <c r="B29" s="7" t="s">
        <v>35</v>
      </c>
      <c r="C29" s="12">
        <v>4.9500000000000002E-2</v>
      </c>
    </row>
    <row r="30" spans="2:4" ht="20.100000000000001" customHeight="1" x14ac:dyDescent="0.25">
      <c r="B30" s="7" t="s">
        <v>37</v>
      </c>
      <c r="C30" s="12">
        <v>3.2300000000000002E-2</v>
      </c>
    </row>
    <row r="31" spans="2:4" ht="20.100000000000001" customHeight="1" x14ac:dyDescent="0.25">
      <c r="B31" s="7" t="s">
        <v>36</v>
      </c>
      <c r="C31" s="12">
        <v>4.2500000000000003E-2</v>
      </c>
    </row>
    <row r="32" spans="2:4" ht="20.100000000000001" customHeight="1" x14ac:dyDescent="0.25">
      <c r="B32" s="7" t="s">
        <v>33</v>
      </c>
      <c r="C32" s="13">
        <v>0.05</v>
      </c>
    </row>
    <row r="34" spans="2:3" ht="20.100000000000001" customHeight="1" x14ac:dyDescent="0.25">
      <c r="B34" s="19" t="s">
        <v>68</v>
      </c>
    </row>
    <row r="35" spans="2:3" ht="20.100000000000001" customHeight="1" x14ac:dyDescent="0.25">
      <c r="B35" s="2" t="s">
        <v>40</v>
      </c>
      <c r="C35" s="2" t="s">
        <v>41</v>
      </c>
    </row>
    <row r="36" spans="2:3" ht="20.100000000000001" customHeight="1" x14ac:dyDescent="0.25">
      <c r="B36" s="7" t="s">
        <v>39</v>
      </c>
      <c r="C36" s="12">
        <v>5.1999999999999998E-2</v>
      </c>
    </row>
    <row r="37" spans="2:3" ht="20.100000000000001" customHeight="1" x14ac:dyDescent="0.25">
      <c r="B37" s="7" t="s">
        <v>42</v>
      </c>
      <c r="C37" s="12">
        <v>6.2E-2</v>
      </c>
    </row>
    <row r="38" spans="2:3" ht="20.100000000000001" customHeight="1" x14ac:dyDescent="0.25">
      <c r="B38" s="7" t="s">
        <v>43</v>
      </c>
      <c r="C38" s="12">
        <v>1.4500000000000001E-2</v>
      </c>
    </row>
  </sheetData>
  <sortState xmlns:xlrd2="http://schemas.microsoft.com/office/spreadsheetml/2017/richdata2" ref="B28:B32">
    <sortCondition ref="B28:B32"/>
  </sortState>
  <mergeCells count="1">
    <mergeCell ref="B2: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64D60-E994-4D30-957D-DA0E87C2B720}">
  <dimension ref="B2:S128"/>
  <sheetViews>
    <sheetView showGridLines="0" workbookViewId="0">
      <selection activeCell="J6" sqref="J6"/>
    </sheetView>
  </sheetViews>
  <sheetFormatPr defaultRowHeight="20.100000000000001" customHeight="1" x14ac:dyDescent="0.25"/>
  <cols>
    <col min="1" max="1" width="3.7109375" style="1" customWidth="1"/>
    <col min="2" max="2" width="11.7109375" style="1" customWidth="1"/>
    <col min="3" max="3" width="12.42578125" style="1" customWidth="1"/>
    <col min="4" max="4" width="11.28515625" style="1" customWidth="1"/>
    <col min="5" max="5" width="10" style="1" customWidth="1"/>
    <col min="6" max="6" width="11.7109375" style="1" customWidth="1"/>
    <col min="7" max="7" width="12" style="1" customWidth="1"/>
    <col min="8" max="8" width="14.140625" style="1" customWidth="1"/>
    <col min="9" max="9" width="9.7109375" style="1" customWidth="1"/>
    <col min="10" max="10" width="14.7109375" style="1" customWidth="1"/>
    <col min="11" max="11" width="20.5703125" style="1" customWidth="1"/>
    <col min="12" max="12" width="14.5703125" style="1" customWidth="1"/>
    <col min="13" max="13" width="11.5703125" style="1" customWidth="1"/>
    <col min="14" max="14" width="9.140625" style="1"/>
    <col min="15" max="15" width="13.7109375" style="1" bestFit="1" customWidth="1"/>
    <col min="16" max="16" width="12.42578125" style="1" bestFit="1" customWidth="1"/>
    <col min="17" max="17" width="9.5703125" style="1" bestFit="1" customWidth="1"/>
    <col min="18" max="16384" width="9.140625" style="1"/>
  </cols>
  <sheetData>
    <row r="2" spans="2:19" ht="20.100000000000001" customHeight="1" thickBot="1" x14ac:dyDescent="0.3">
      <c r="B2" s="6" t="s">
        <v>48</v>
      </c>
      <c r="C2" s="6"/>
      <c r="D2" s="6"/>
      <c r="E2" s="6"/>
      <c r="F2" s="6"/>
      <c r="G2" s="6"/>
      <c r="H2" s="6"/>
      <c r="I2" s="6"/>
      <c r="J2"/>
      <c r="K2"/>
      <c r="L2"/>
      <c r="M2"/>
    </row>
    <row r="3" spans="2:19" ht="20.100000000000001" customHeight="1" thickTop="1" x14ac:dyDescent="0.25"/>
    <row r="4" spans="2:19" ht="20.100000000000001" customHeight="1" x14ac:dyDescent="0.25">
      <c r="B4" s="19" t="s">
        <v>47</v>
      </c>
    </row>
    <row r="5" spans="2:19" s="5" customFormat="1" ht="37.5" x14ac:dyDescent="0.25">
      <c r="B5" s="4" t="s">
        <v>0</v>
      </c>
      <c r="C5" s="4" t="s">
        <v>1</v>
      </c>
      <c r="D5" s="4" t="s">
        <v>32</v>
      </c>
      <c r="E5" s="4" t="s">
        <v>2</v>
      </c>
      <c r="F5" s="4" t="s">
        <v>3</v>
      </c>
      <c r="G5" s="4" t="s">
        <v>4</v>
      </c>
      <c r="H5" s="4" t="s">
        <v>5</v>
      </c>
      <c r="I5" s="20" t="s">
        <v>6</v>
      </c>
      <c r="P5"/>
      <c r="Q5"/>
      <c r="R5"/>
      <c r="S5"/>
    </row>
    <row r="6" spans="2:19" ht="20.100000000000001" customHeight="1" x14ac:dyDescent="0.25">
      <c r="B6" s="8">
        <v>44895</v>
      </c>
      <c r="C6" s="9" t="s">
        <v>11</v>
      </c>
      <c r="D6" s="9" t="s">
        <v>36</v>
      </c>
      <c r="E6" s="7">
        <v>152</v>
      </c>
      <c r="F6" s="7"/>
      <c r="G6" s="7">
        <v>6</v>
      </c>
      <c r="H6" s="10">
        <v>105</v>
      </c>
      <c r="I6" s="42">
        <f>(E6+F6)*VLOOKUP(C6,'Reference Tables'!$B$5:$D$24,3,0)+G6*VLOOKUP(C6,'Reference Tables'!$B$5:$D$24,3,0)*1.25+H6</f>
        <v>2816.5</v>
      </c>
      <c r="P6"/>
      <c r="Q6"/>
      <c r="R6"/>
      <c r="S6"/>
    </row>
    <row r="7" spans="2:19" ht="20.100000000000001" customHeight="1" x14ac:dyDescent="0.25">
      <c r="B7" s="8">
        <v>44895</v>
      </c>
      <c r="C7" s="9" t="s">
        <v>12</v>
      </c>
      <c r="D7" s="9" t="s">
        <v>36</v>
      </c>
      <c r="E7" s="7">
        <v>152</v>
      </c>
      <c r="F7" s="7"/>
      <c r="G7" s="7">
        <v>9</v>
      </c>
      <c r="H7" s="10">
        <v>170</v>
      </c>
      <c r="I7" s="42">
        <f>(E7+F7)*VLOOKUP(C7,'Reference Tables'!$B$5:$D$24,3,0)+G7*VLOOKUP(C7,'Reference Tables'!$B$5:$D$24,3,0)*1.25+H7</f>
        <v>3271.75</v>
      </c>
      <c r="P7"/>
      <c r="Q7"/>
      <c r="R7"/>
      <c r="S7"/>
    </row>
    <row r="8" spans="2:19" ht="20.100000000000001" customHeight="1" x14ac:dyDescent="0.25">
      <c r="B8" s="8">
        <v>44895</v>
      </c>
      <c r="C8" s="9" t="s">
        <v>13</v>
      </c>
      <c r="D8" s="9" t="s">
        <v>34</v>
      </c>
      <c r="E8" s="7">
        <v>144</v>
      </c>
      <c r="F8" s="7">
        <v>10</v>
      </c>
      <c r="G8" s="7"/>
      <c r="H8" s="10">
        <v>30</v>
      </c>
      <c r="I8" s="42">
        <f>(E8+F8)*VLOOKUP(C8,'Reference Tables'!$B$5:$D$24,3,0)+G8*VLOOKUP(C8,'Reference Tables'!$B$5:$D$24,3,0)*1.25+H8</f>
        <v>1570</v>
      </c>
      <c r="P8"/>
      <c r="Q8"/>
      <c r="R8"/>
      <c r="S8"/>
    </row>
    <row r="9" spans="2:19" ht="20.100000000000001" customHeight="1" x14ac:dyDescent="0.25">
      <c r="B9" s="8">
        <v>44895</v>
      </c>
      <c r="C9" s="9" t="s">
        <v>14</v>
      </c>
      <c r="D9" s="9" t="s">
        <v>37</v>
      </c>
      <c r="E9" s="7">
        <v>140</v>
      </c>
      <c r="F9" s="7">
        <v>5</v>
      </c>
      <c r="G9" s="7"/>
      <c r="H9" s="10">
        <v>30</v>
      </c>
      <c r="I9" s="42">
        <f>(E9+F9)*VLOOKUP(C9,'Reference Tables'!$B$5:$D$24,3,0)+G9*VLOOKUP(C9,'Reference Tables'!$B$5:$D$24,3,0)*1.25+H9</f>
        <v>2205</v>
      </c>
      <c r="P9"/>
      <c r="Q9"/>
      <c r="R9"/>
      <c r="S9"/>
    </row>
    <row r="10" spans="2:19" ht="20.100000000000001" customHeight="1" x14ac:dyDescent="0.25">
      <c r="B10" s="8">
        <v>44895</v>
      </c>
      <c r="C10" s="9" t="s">
        <v>15</v>
      </c>
      <c r="D10" s="9" t="s">
        <v>36</v>
      </c>
      <c r="E10" s="7">
        <v>152</v>
      </c>
      <c r="F10" s="7"/>
      <c r="G10" s="7">
        <v>12</v>
      </c>
      <c r="H10" s="10">
        <v>250</v>
      </c>
      <c r="I10" s="42">
        <f>(E10+F10)*VLOOKUP(C10,'Reference Tables'!$B$5:$D$24,3,0)+G10*VLOOKUP(C10,'Reference Tables'!$B$5:$D$24,3,0)*1.25+H10</f>
        <v>3924</v>
      </c>
      <c r="P10"/>
      <c r="Q10"/>
      <c r="R10"/>
      <c r="S10"/>
    </row>
    <row r="11" spans="2:19" ht="20.100000000000001" customHeight="1" x14ac:dyDescent="0.25">
      <c r="B11" s="8">
        <v>44895</v>
      </c>
      <c r="C11" s="9" t="s">
        <v>16</v>
      </c>
      <c r="D11" s="9" t="s">
        <v>35</v>
      </c>
      <c r="E11" s="7">
        <v>141</v>
      </c>
      <c r="F11" s="7"/>
      <c r="G11" s="7"/>
      <c r="H11" s="10">
        <v>30</v>
      </c>
      <c r="I11" s="42">
        <f>(E11+F11)*VLOOKUP(C11,'Reference Tables'!$B$5:$D$24,3,0)+G11*VLOOKUP(C11,'Reference Tables'!$B$5:$D$24,3,0)*1.25+H11</f>
        <v>2145</v>
      </c>
      <c r="P11"/>
      <c r="Q11"/>
      <c r="R11"/>
      <c r="S11"/>
    </row>
    <row r="12" spans="2:19" ht="20.100000000000001" customHeight="1" x14ac:dyDescent="0.25">
      <c r="B12" s="8">
        <v>44896</v>
      </c>
      <c r="C12" s="7" t="s">
        <v>17</v>
      </c>
      <c r="D12" s="7" t="s">
        <v>35</v>
      </c>
      <c r="E12" s="7">
        <v>127</v>
      </c>
      <c r="F12" s="7"/>
      <c r="G12" s="7"/>
      <c r="H12" s="10">
        <v>30</v>
      </c>
      <c r="I12" s="42">
        <f>(E12+F12)*VLOOKUP(C12,'Reference Tables'!$B$5:$D$24,3,0)+G12*VLOOKUP(C12,'Reference Tables'!$B$5:$D$24,3,0)*1.25+H12</f>
        <v>1300</v>
      </c>
      <c r="P12"/>
      <c r="Q12"/>
      <c r="R12"/>
      <c r="S12"/>
    </row>
    <row r="13" spans="2:19" ht="20.100000000000001" customHeight="1" x14ac:dyDescent="0.25">
      <c r="B13" s="8">
        <v>44896</v>
      </c>
      <c r="C13" s="7" t="s">
        <v>18</v>
      </c>
      <c r="D13" s="7" t="s">
        <v>37</v>
      </c>
      <c r="E13" s="7">
        <v>99</v>
      </c>
      <c r="F13" s="7">
        <v>8</v>
      </c>
      <c r="G13" s="7"/>
      <c r="H13" s="10">
        <v>30</v>
      </c>
      <c r="I13" s="42">
        <f>(E13+F13)*VLOOKUP(C13,'Reference Tables'!$B$5:$D$24,3,0)+G13*VLOOKUP(C13,'Reference Tables'!$B$5:$D$24,3,0)*1.25+H13</f>
        <v>1635</v>
      </c>
      <c r="O13" s="3"/>
      <c r="P13"/>
      <c r="Q13"/>
      <c r="R13"/>
      <c r="S13"/>
    </row>
    <row r="14" spans="2:19" ht="20.100000000000001" customHeight="1" x14ac:dyDescent="0.25">
      <c r="B14" s="8">
        <v>44896</v>
      </c>
      <c r="C14" s="7" t="s">
        <v>19</v>
      </c>
      <c r="D14" s="7" t="s">
        <v>34</v>
      </c>
      <c r="E14" s="7">
        <v>124</v>
      </c>
      <c r="F14" s="7"/>
      <c r="G14" s="7"/>
      <c r="H14" s="10">
        <v>30</v>
      </c>
      <c r="I14" s="42">
        <f>(E14+F14)*VLOOKUP(C14,'Reference Tables'!$B$5:$D$24,3,0)+G14*VLOOKUP(C14,'Reference Tables'!$B$5:$D$24,3,0)*1.25+H14</f>
        <v>1890</v>
      </c>
      <c r="P14"/>
      <c r="Q14"/>
      <c r="R14"/>
      <c r="S14"/>
    </row>
    <row r="15" spans="2:19" ht="20.100000000000001" customHeight="1" x14ac:dyDescent="0.25">
      <c r="B15" s="8">
        <v>44896</v>
      </c>
      <c r="C15" s="7" t="s">
        <v>20</v>
      </c>
      <c r="D15" s="7" t="s">
        <v>35</v>
      </c>
      <c r="E15" s="7">
        <v>141</v>
      </c>
      <c r="F15" s="7">
        <v>4</v>
      </c>
      <c r="G15" s="7"/>
      <c r="H15" s="10">
        <v>30</v>
      </c>
      <c r="I15" s="42">
        <f>(E15+F15)*VLOOKUP(C15,'Reference Tables'!$B$5:$D$24,3,0)+G15*VLOOKUP(C15,'Reference Tables'!$B$5:$D$24,3,0)*1.25+H15</f>
        <v>2205</v>
      </c>
      <c r="P15"/>
      <c r="Q15"/>
      <c r="R15"/>
      <c r="S15"/>
    </row>
    <row r="16" spans="2:19" ht="20.100000000000001" customHeight="1" x14ac:dyDescent="0.25">
      <c r="B16" s="8">
        <v>44896</v>
      </c>
      <c r="C16" s="7" t="s">
        <v>21</v>
      </c>
      <c r="D16" s="7" t="s">
        <v>36</v>
      </c>
      <c r="E16" s="7">
        <v>144</v>
      </c>
      <c r="F16" s="7"/>
      <c r="G16" s="7"/>
      <c r="H16" s="10">
        <v>30</v>
      </c>
      <c r="I16" s="42">
        <f>(E16+F16)*VLOOKUP(C16,'Reference Tables'!$B$5:$D$24,3,0)+G16*VLOOKUP(C16,'Reference Tables'!$B$5:$D$24,3,0)*1.25+H16</f>
        <v>2046</v>
      </c>
      <c r="P16"/>
      <c r="Q16"/>
      <c r="R16"/>
      <c r="S16"/>
    </row>
    <row r="17" spans="2:19" ht="20.100000000000001" customHeight="1" x14ac:dyDescent="0.25">
      <c r="B17" s="8">
        <v>44896</v>
      </c>
      <c r="C17" s="7" t="s">
        <v>22</v>
      </c>
      <c r="D17" s="7" t="s">
        <v>35</v>
      </c>
      <c r="E17" s="7">
        <v>152</v>
      </c>
      <c r="F17" s="7"/>
      <c r="G17" s="7">
        <v>5</v>
      </c>
      <c r="H17" s="10">
        <v>100</v>
      </c>
      <c r="I17" s="42">
        <f>(E17+F17)*VLOOKUP(C17,'Reference Tables'!$B$5:$D$24,3,0)+G17*VLOOKUP(C17,'Reference Tables'!$B$5:$D$24,3,0)*1.25+H17</f>
        <v>2790.25</v>
      </c>
      <c r="P17"/>
      <c r="Q17"/>
      <c r="R17"/>
      <c r="S17"/>
    </row>
    <row r="18" spans="2:19" ht="20.100000000000001" customHeight="1" x14ac:dyDescent="0.25">
      <c r="B18" s="8">
        <v>44896</v>
      </c>
      <c r="C18" s="7" t="s">
        <v>23</v>
      </c>
      <c r="D18" s="7" t="s">
        <v>36</v>
      </c>
      <c r="E18" s="7">
        <v>121</v>
      </c>
      <c r="F18" s="7">
        <v>10</v>
      </c>
      <c r="G18" s="7"/>
      <c r="H18" s="10">
        <v>30</v>
      </c>
      <c r="I18" s="42">
        <f>(E18+F18)*VLOOKUP(C18,'Reference Tables'!$B$5:$D$24,3,0)+G18*VLOOKUP(C18,'Reference Tables'!$B$5:$D$24,3,0)*1.25+H18</f>
        <v>1733</v>
      </c>
      <c r="P18"/>
      <c r="Q18"/>
      <c r="R18"/>
      <c r="S18"/>
    </row>
    <row r="19" spans="2:19" ht="20.100000000000001" customHeight="1" x14ac:dyDescent="0.25">
      <c r="B19" s="8">
        <v>44896</v>
      </c>
      <c r="C19" s="7" t="s">
        <v>24</v>
      </c>
      <c r="D19" s="7" t="s">
        <v>34</v>
      </c>
      <c r="E19" s="7">
        <v>120</v>
      </c>
      <c r="F19" s="7"/>
      <c r="G19" s="7"/>
      <c r="H19" s="10">
        <v>30</v>
      </c>
      <c r="I19" s="42">
        <f>(E19+F19)*VLOOKUP(C19,'Reference Tables'!$B$5:$D$24,3,0)+G19*VLOOKUP(C19,'Reference Tables'!$B$5:$D$24,3,0)*1.25+H19</f>
        <v>1830</v>
      </c>
      <c r="P19"/>
      <c r="Q19"/>
      <c r="R19"/>
      <c r="S19"/>
    </row>
    <row r="20" spans="2:19" ht="20.100000000000001" customHeight="1" x14ac:dyDescent="0.25">
      <c r="B20" s="8">
        <v>44896</v>
      </c>
      <c r="C20" s="7" t="s">
        <v>25</v>
      </c>
      <c r="D20" s="7" t="s">
        <v>33</v>
      </c>
      <c r="E20" s="7">
        <v>87</v>
      </c>
      <c r="F20" s="7">
        <v>10</v>
      </c>
      <c r="G20" s="7"/>
      <c r="H20" s="10">
        <v>30</v>
      </c>
      <c r="I20" s="42">
        <f>(E20+F20)*VLOOKUP(C20,'Reference Tables'!$B$5:$D$24,3,0)+G20*VLOOKUP(C20,'Reference Tables'!$B$5:$D$24,3,0)*1.25+H20</f>
        <v>1485</v>
      </c>
      <c r="P20"/>
      <c r="Q20"/>
      <c r="R20"/>
      <c r="S20"/>
    </row>
    <row r="21" spans="2:19" ht="20.100000000000001" customHeight="1" x14ac:dyDescent="0.25">
      <c r="B21" s="8">
        <v>44897</v>
      </c>
      <c r="C21" s="7" t="s">
        <v>26</v>
      </c>
      <c r="D21" s="7" t="s">
        <v>34</v>
      </c>
      <c r="E21" s="7">
        <v>138</v>
      </c>
      <c r="F21" s="7"/>
      <c r="G21" s="7"/>
      <c r="H21" s="10">
        <v>30</v>
      </c>
      <c r="I21" s="42">
        <f>(E21+F21)*VLOOKUP(C21,'Reference Tables'!$B$5:$D$24,3,0)+G21*VLOOKUP(C21,'Reference Tables'!$B$5:$D$24,3,0)*1.25+H21</f>
        <v>1962</v>
      </c>
      <c r="P21"/>
      <c r="Q21"/>
      <c r="R21"/>
      <c r="S21"/>
    </row>
    <row r="22" spans="2:19" ht="20.100000000000001" customHeight="1" x14ac:dyDescent="0.25">
      <c r="B22" s="8">
        <v>44897</v>
      </c>
      <c r="C22" s="7" t="s">
        <v>27</v>
      </c>
      <c r="D22" s="7" t="s">
        <v>33</v>
      </c>
      <c r="E22" s="7">
        <v>101</v>
      </c>
      <c r="F22" s="7">
        <v>8</v>
      </c>
      <c r="G22" s="7"/>
      <c r="H22" s="10">
        <v>30</v>
      </c>
      <c r="I22" s="42">
        <f>(E22+F22)*VLOOKUP(C22,'Reference Tables'!$B$5:$D$24,3,0)+G22*VLOOKUP(C22,'Reference Tables'!$B$5:$D$24,3,0)*1.25+H22</f>
        <v>1665</v>
      </c>
      <c r="P22"/>
      <c r="Q22"/>
      <c r="R22"/>
      <c r="S22"/>
    </row>
    <row r="23" spans="2:19" ht="20.100000000000001" customHeight="1" x14ac:dyDescent="0.25">
      <c r="B23" s="8">
        <v>44897</v>
      </c>
      <c r="C23" s="7" t="s">
        <v>28</v>
      </c>
      <c r="D23" s="7" t="s">
        <v>37</v>
      </c>
      <c r="E23" s="7">
        <v>120</v>
      </c>
      <c r="F23" s="7"/>
      <c r="G23" s="7"/>
      <c r="H23" s="10">
        <v>30</v>
      </c>
      <c r="I23" s="42">
        <f>(E23+F23)*VLOOKUP(C23,'Reference Tables'!$B$5:$D$24,3,0)+G23*VLOOKUP(C23,'Reference Tables'!$B$5:$D$24,3,0)*1.25+H23</f>
        <v>1830</v>
      </c>
      <c r="P23"/>
      <c r="Q23"/>
      <c r="R23"/>
      <c r="S23"/>
    </row>
    <row r="24" spans="2:19" ht="20.100000000000001" customHeight="1" x14ac:dyDescent="0.25">
      <c r="B24" s="8">
        <v>44897</v>
      </c>
      <c r="C24" s="7" t="s">
        <v>29</v>
      </c>
      <c r="D24" s="7" t="s">
        <v>33</v>
      </c>
      <c r="E24" s="7">
        <v>85</v>
      </c>
      <c r="F24" s="7">
        <v>6</v>
      </c>
      <c r="G24" s="7"/>
      <c r="H24" s="10">
        <v>30</v>
      </c>
      <c r="I24" s="42">
        <f>(E24+F24)*VLOOKUP(C24,'Reference Tables'!$B$5:$D$24,3,0)+G24*VLOOKUP(C24,'Reference Tables'!$B$5:$D$24,3,0)*1.25+H24</f>
        <v>1395</v>
      </c>
      <c r="P24"/>
      <c r="Q24"/>
      <c r="R24"/>
      <c r="S24"/>
    </row>
    <row r="25" spans="2:19" ht="20.100000000000001" customHeight="1" x14ac:dyDescent="0.25">
      <c r="B25" s="8">
        <v>44897</v>
      </c>
      <c r="C25" s="7" t="s">
        <v>30</v>
      </c>
      <c r="D25" s="7" t="s">
        <v>34</v>
      </c>
      <c r="E25" s="7">
        <v>140</v>
      </c>
      <c r="F25" s="7"/>
      <c r="G25" s="7"/>
      <c r="H25" s="10">
        <v>30</v>
      </c>
      <c r="I25" s="42">
        <f>(E25+F25)*VLOOKUP(C25,'Reference Tables'!$B$5:$D$24,3,0)+G25*VLOOKUP(C25,'Reference Tables'!$B$5:$D$24,3,0)*1.25+H25</f>
        <v>2130</v>
      </c>
      <c r="P25"/>
      <c r="Q25"/>
      <c r="R25"/>
      <c r="S25"/>
    </row>
    <row r="27" spans="2:19" ht="20.100000000000001" customHeight="1" x14ac:dyDescent="0.25">
      <c r="B27" s="19" t="s">
        <v>46</v>
      </c>
    </row>
    <row r="28" spans="2:19" ht="37.5" x14ac:dyDescent="0.25">
      <c r="B28" s="4" t="s">
        <v>0</v>
      </c>
      <c r="C28" s="4" t="s">
        <v>1</v>
      </c>
      <c r="D28" s="4" t="s">
        <v>32</v>
      </c>
      <c r="E28" s="4" t="s">
        <v>2</v>
      </c>
      <c r="F28" s="4" t="s">
        <v>3</v>
      </c>
      <c r="G28" s="4" t="s">
        <v>4</v>
      </c>
      <c r="H28" s="4" t="s">
        <v>5</v>
      </c>
      <c r="I28" s="4" t="s">
        <v>6</v>
      </c>
      <c r="J28" s="20" t="s">
        <v>7</v>
      </c>
      <c r="K28"/>
      <c r="L28"/>
      <c r="M28"/>
    </row>
    <row r="29" spans="2:19" ht="20.100000000000001" customHeight="1" x14ac:dyDescent="0.25">
      <c r="B29" s="8">
        <v>44895</v>
      </c>
      <c r="C29" s="9" t="s">
        <v>11</v>
      </c>
      <c r="D29" s="9" t="s">
        <v>36</v>
      </c>
      <c r="E29" s="7">
        <v>152</v>
      </c>
      <c r="F29" s="7"/>
      <c r="G29" s="7">
        <v>6</v>
      </c>
      <c r="H29" s="10">
        <v>105</v>
      </c>
      <c r="I29" s="16">
        <f>(E29+F29)*VLOOKUP(C29,'Reference Tables'!$B$5:$D$24,3,0)+G29*VLOOKUP(C29,'Reference Tables'!$B$5:$D$24,3,0)*1.25+H29</f>
        <v>2816.5</v>
      </c>
      <c r="J29" s="22">
        <f>(I29-H29)*(SUM('Reference Tables'!$C$36:$C$38)+VLOOKUP(D29,'Reference Tables'!$B$28:$C$32,2,0))</f>
        <v>463.66650000000004</v>
      </c>
      <c r="K29"/>
      <c r="L29"/>
      <c r="M29"/>
    </row>
    <row r="30" spans="2:19" ht="20.100000000000001" customHeight="1" x14ac:dyDescent="0.25">
      <c r="B30" s="8">
        <v>44895</v>
      </c>
      <c r="C30" s="9" t="s">
        <v>12</v>
      </c>
      <c r="D30" s="9" t="s">
        <v>36</v>
      </c>
      <c r="E30" s="7">
        <v>152</v>
      </c>
      <c r="F30" s="7"/>
      <c r="G30" s="7">
        <v>9</v>
      </c>
      <c r="H30" s="10">
        <v>170</v>
      </c>
      <c r="I30" s="16">
        <f>(E30+F30)*VLOOKUP(C30,'Reference Tables'!$B$5:$D$24,3,0)+G30*VLOOKUP(C30,'Reference Tables'!$B$5:$D$24,3,0)*1.25+H30</f>
        <v>3271.75</v>
      </c>
      <c r="J30" s="22">
        <f>(I30-H30)*(SUM('Reference Tables'!$C$36:$C$38)+VLOOKUP(D30,'Reference Tables'!$B$28:$C$32,2,0))</f>
        <v>530.39925000000005</v>
      </c>
      <c r="K30"/>
      <c r="L30"/>
      <c r="M30"/>
    </row>
    <row r="31" spans="2:19" ht="20.100000000000001" customHeight="1" x14ac:dyDescent="0.25">
      <c r="B31" s="8">
        <v>44895</v>
      </c>
      <c r="C31" s="9" t="s">
        <v>13</v>
      </c>
      <c r="D31" s="9" t="s">
        <v>34</v>
      </c>
      <c r="E31" s="7">
        <v>144</v>
      </c>
      <c r="F31" s="7">
        <v>10</v>
      </c>
      <c r="G31" s="7"/>
      <c r="H31" s="10">
        <v>30</v>
      </c>
      <c r="I31" s="16">
        <f>(E31+F31)*VLOOKUP(C31,'Reference Tables'!$B$5:$D$24,3,0)+G31*VLOOKUP(C31,'Reference Tables'!$B$5:$D$24,3,0)*1.25+H31</f>
        <v>1570</v>
      </c>
      <c r="J31" s="22">
        <f>(I31-H31)*(SUM('Reference Tables'!$C$36:$C$38)+VLOOKUP(D31,'Reference Tables'!$B$28:$C$32,2,0))</f>
        <v>269.19200000000001</v>
      </c>
      <c r="K31"/>
      <c r="L31"/>
      <c r="M31"/>
    </row>
    <row r="32" spans="2:19" ht="20.100000000000001" customHeight="1" x14ac:dyDescent="0.25">
      <c r="B32" s="8">
        <v>44895</v>
      </c>
      <c r="C32" s="9" t="s">
        <v>14</v>
      </c>
      <c r="D32" s="9" t="s">
        <v>37</v>
      </c>
      <c r="E32" s="7">
        <v>140</v>
      </c>
      <c r="F32" s="7">
        <v>5</v>
      </c>
      <c r="G32" s="7"/>
      <c r="H32" s="10">
        <v>30</v>
      </c>
      <c r="I32" s="16">
        <f>(E32+F32)*VLOOKUP(C32,'Reference Tables'!$B$5:$D$24,3,0)+G32*VLOOKUP(C32,'Reference Tables'!$B$5:$D$24,3,0)*1.25+H32</f>
        <v>2205</v>
      </c>
      <c r="J32" s="22">
        <f>(I32-H32)*(SUM('Reference Tables'!$C$36:$C$38)+VLOOKUP(D32,'Reference Tables'!$B$28:$C$32,2,0))</f>
        <v>349.74</v>
      </c>
      <c r="K32"/>
      <c r="L32"/>
      <c r="M32"/>
    </row>
    <row r="33" spans="2:13" ht="20.100000000000001" customHeight="1" x14ac:dyDescent="0.25">
      <c r="B33" s="8">
        <v>44895</v>
      </c>
      <c r="C33" s="9" t="s">
        <v>15</v>
      </c>
      <c r="D33" s="9" t="s">
        <v>36</v>
      </c>
      <c r="E33" s="7">
        <v>152</v>
      </c>
      <c r="F33" s="7"/>
      <c r="G33" s="7">
        <v>12</v>
      </c>
      <c r="H33" s="10">
        <v>250</v>
      </c>
      <c r="I33" s="16">
        <f>(E33+F33)*VLOOKUP(C33,'Reference Tables'!$B$5:$D$24,3,0)+G33*VLOOKUP(C33,'Reference Tables'!$B$5:$D$24,3,0)*1.25+H33</f>
        <v>3924</v>
      </c>
      <c r="J33" s="22">
        <f>(I33-H33)*(SUM('Reference Tables'!$C$36:$C$38)+VLOOKUP(D33,'Reference Tables'!$B$28:$C$32,2,0))</f>
        <v>628.25400000000002</v>
      </c>
      <c r="K33"/>
      <c r="L33"/>
      <c r="M33"/>
    </row>
    <row r="34" spans="2:13" ht="20.100000000000001" customHeight="1" x14ac:dyDescent="0.25">
      <c r="B34" s="8">
        <v>44895</v>
      </c>
      <c r="C34" s="9" t="s">
        <v>16</v>
      </c>
      <c r="D34" s="9" t="s">
        <v>35</v>
      </c>
      <c r="E34" s="7">
        <v>141</v>
      </c>
      <c r="F34" s="7"/>
      <c r="G34" s="7"/>
      <c r="H34" s="10">
        <v>30</v>
      </c>
      <c r="I34" s="16">
        <f>(E34+F34)*VLOOKUP(C34,'Reference Tables'!$B$5:$D$24,3,0)+G34*VLOOKUP(C34,'Reference Tables'!$B$5:$D$24,3,0)*1.25+H34</f>
        <v>2145</v>
      </c>
      <c r="J34" s="22">
        <f>(I34-H34)*(SUM('Reference Tables'!$C$36:$C$38)+VLOOKUP(D34,'Reference Tables'!$B$28:$C$32,2,0))</f>
        <v>376.46999999999997</v>
      </c>
      <c r="K34"/>
      <c r="L34"/>
      <c r="M34"/>
    </row>
    <row r="35" spans="2:13" ht="20.100000000000001" customHeight="1" x14ac:dyDescent="0.25">
      <c r="B35" s="8">
        <v>44896</v>
      </c>
      <c r="C35" s="7" t="s">
        <v>17</v>
      </c>
      <c r="D35" s="7" t="s">
        <v>35</v>
      </c>
      <c r="E35" s="7">
        <v>127</v>
      </c>
      <c r="F35" s="7"/>
      <c r="G35" s="7"/>
      <c r="H35" s="10">
        <v>30</v>
      </c>
      <c r="I35" s="16">
        <f>(E35+F35)*VLOOKUP(C35,'Reference Tables'!$B$5:$D$24,3,0)+G35*VLOOKUP(C35,'Reference Tables'!$B$5:$D$24,3,0)*1.25+H35</f>
        <v>1300</v>
      </c>
      <c r="J35" s="22">
        <f>(I35-H35)*(SUM('Reference Tables'!$C$36:$C$38)+VLOOKUP(D35,'Reference Tables'!$B$28:$C$32,2,0))</f>
        <v>226.06</v>
      </c>
      <c r="K35"/>
      <c r="L35"/>
      <c r="M35"/>
    </row>
    <row r="36" spans="2:13" ht="20.100000000000001" customHeight="1" x14ac:dyDescent="0.25">
      <c r="B36" s="8">
        <v>44896</v>
      </c>
      <c r="C36" s="7" t="s">
        <v>18</v>
      </c>
      <c r="D36" s="7" t="s">
        <v>37</v>
      </c>
      <c r="E36" s="7">
        <v>99</v>
      </c>
      <c r="F36" s="7">
        <v>8</v>
      </c>
      <c r="G36" s="7"/>
      <c r="H36" s="10">
        <v>30</v>
      </c>
      <c r="I36" s="16">
        <f>(E36+F36)*VLOOKUP(C36,'Reference Tables'!$B$5:$D$24,3,0)+G36*VLOOKUP(C36,'Reference Tables'!$B$5:$D$24,3,0)*1.25+H36</f>
        <v>1635</v>
      </c>
      <c r="J36" s="22">
        <f>(I36-H36)*(SUM('Reference Tables'!$C$36:$C$38)+VLOOKUP(D36,'Reference Tables'!$B$28:$C$32,2,0))</f>
        <v>258.084</v>
      </c>
      <c r="K36"/>
      <c r="L36"/>
      <c r="M36"/>
    </row>
    <row r="37" spans="2:13" ht="20.100000000000001" customHeight="1" x14ac:dyDescent="0.25">
      <c r="B37" s="8">
        <v>44896</v>
      </c>
      <c r="C37" s="7" t="s">
        <v>19</v>
      </c>
      <c r="D37" s="7" t="s">
        <v>34</v>
      </c>
      <c r="E37" s="7">
        <v>124</v>
      </c>
      <c r="F37" s="7"/>
      <c r="G37" s="7"/>
      <c r="H37" s="10">
        <v>30</v>
      </c>
      <c r="I37" s="16">
        <f>(E37+F37)*VLOOKUP(C37,'Reference Tables'!$B$5:$D$24,3,0)+G37*VLOOKUP(C37,'Reference Tables'!$B$5:$D$24,3,0)*1.25+H37</f>
        <v>1890</v>
      </c>
      <c r="J37" s="22">
        <f>(I37-H37)*(SUM('Reference Tables'!$C$36:$C$38)+VLOOKUP(D37,'Reference Tables'!$B$28:$C$32,2,0))</f>
        <v>325.12800000000004</v>
      </c>
      <c r="K37"/>
      <c r="L37"/>
      <c r="M37"/>
    </row>
    <row r="38" spans="2:13" ht="20.100000000000001" customHeight="1" x14ac:dyDescent="0.25">
      <c r="B38" s="8">
        <v>44896</v>
      </c>
      <c r="C38" s="7" t="s">
        <v>20</v>
      </c>
      <c r="D38" s="7" t="s">
        <v>35</v>
      </c>
      <c r="E38" s="7">
        <v>141</v>
      </c>
      <c r="F38" s="7">
        <v>4</v>
      </c>
      <c r="G38" s="7"/>
      <c r="H38" s="10">
        <v>30</v>
      </c>
      <c r="I38" s="16">
        <f>(E38+F38)*VLOOKUP(C38,'Reference Tables'!$B$5:$D$24,3,0)+G38*VLOOKUP(C38,'Reference Tables'!$B$5:$D$24,3,0)*1.25+H38</f>
        <v>2205</v>
      </c>
      <c r="J38" s="22">
        <f>(I38-H38)*(SUM('Reference Tables'!$C$36:$C$38)+VLOOKUP(D38,'Reference Tables'!$B$28:$C$32,2,0))</f>
        <v>387.15</v>
      </c>
      <c r="K38"/>
      <c r="L38"/>
      <c r="M38"/>
    </row>
    <row r="39" spans="2:13" ht="20.100000000000001" customHeight="1" x14ac:dyDescent="0.25">
      <c r="B39" s="8">
        <v>44896</v>
      </c>
      <c r="C39" s="7" t="s">
        <v>21</v>
      </c>
      <c r="D39" s="7" t="s">
        <v>36</v>
      </c>
      <c r="E39" s="7">
        <v>144</v>
      </c>
      <c r="F39" s="7"/>
      <c r="G39" s="7"/>
      <c r="H39" s="10">
        <v>30</v>
      </c>
      <c r="I39" s="16">
        <f>(E39+F39)*VLOOKUP(C39,'Reference Tables'!$B$5:$D$24,3,0)+G39*VLOOKUP(C39,'Reference Tables'!$B$5:$D$24,3,0)*1.25+H39</f>
        <v>2046</v>
      </c>
      <c r="J39" s="22">
        <f>(I39-H39)*(SUM('Reference Tables'!$C$36:$C$38)+VLOOKUP(D39,'Reference Tables'!$B$28:$C$32,2,0))</f>
        <v>344.73600000000005</v>
      </c>
      <c r="K39"/>
      <c r="L39"/>
      <c r="M39"/>
    </row>
    <row r="40" spans="2:13" ht="20.100000000000001" customHeight="1" x14ac:dyDescent="0.25">
      <c r="B40" s="8">
        <v>44896</v>
      </c>
      <c r="C40" s="7" t="s">
        <v>22</v>
      </c>
      <c r="D40" s="7" t="s">
        <v>35</v>
      </c>
      <c r="E40" s="7">
        <v>152</v>
      </c>
      <c r="F40" s="7"/>
      <c r="G40" s="7">
        <v>5</v>
      </c>
      <c r="H40" s="10">
        <v>100</v>
      </c>
      <c r="I40" s="16">
        <f>(E40+F40)*VLOOKUP(C40,'Reference Tables'!$B$5:$D$24,3,0)+G40*VLOOKUP(C40,'Reference Tables'!$B$5:$D$24,3,0)*1.25+H40</f>
        <v>2790.25</v>
      </c>
      <c r="J40" s="22">
        <f>(I40-H40)*(SUM('Reference Tables'!$C$36:$C$38)+VLOOKUP(D40,'Reference Tables'!$B$28:$C$32,2,0))</f>
        <v>478.86449999999996</v>
      </c>
      <c r="K40"/>
      <c r="L40"/>
      <c r="M40"/>
    </row>
    <row r="41" spans="2:13" ht="20.100000000000001" customHeight="1" x14ac:dyDescent="0.25">
      <c r="B41" s="8">
        <v>44896</v>
      </c>
      <c r="C41" s="7" t="s">
        <v>23</v>
      </c>
      <c r="D41" s="7" t="s">
        <v>36</v>
      </c>
      <c r="E41" s="7">
        <v>121</v>
      </c>
      <c r="F41" s="7">
        <v>10</v>
      </c>
      <c r="G41" s="7"/>
      <c r="H41" s="10">
        <v>30</v>
      </c>
      <c r="I41" s="16">
        <f>(E41+F41)*VLOOKUP(C41,'Reference Tables'!$B$5:$D$24,3,0)+G41*VLOOKUP(C41,'Reference Tables'!$B$5:$D$24,3,0)*1.25+H41</f>
        <v>1733</v>
      </c>
      <c r="J41" s="22">
        <f>(I41-H41)*(SUM('Reference Tables'!$C$36:$C$38)+VLOOKUP(D41,'Reference Tables'!$B$28:$C$32,2,0))</f>
        <v>291.21300000000002</v>
      </c>
      <c r="K41"/>
      <c r="L41"/>
      <c r="M41"/>
    </row>
    <row r="42" spans="2:13" ht="20.100000000000001" customHeight="1" x14ac:dyDescent="0.25">
      <c r="B42" s="8">
        <v>44896</v>
      </c>
      <c r="C42" s="7" t="s">
        <v>24</v>
      </c>
      <c r="D42" s="7" t="s">
        <v>34</v>
      </c>
      <c r="E42" s="7">
        <v>120</v>
      </c>
      <c r="F42" s="7"/>
      <c r="G42" s="7"/>
      <c r="H42" s="10">
        <v>30</v>
      </c>
      <c r="I42" s="16">
        <f>(E42+F42)*VLOOKUP(C42,'Reference Tables'!$B$5:$D$24,3,0)+G42*VLOOKUP(C42,'Reference Tables'!$B$5:$D$24,3,0)*1.25+H42</f>
        <v>1830</v>
      </c>
      <c r="J42" s="22">
        <f>(I42-H42)*(SUM('Reference Tables'!$C$36:$C$38)+VLOOKUP(D42,'Reference Tables'!$B$28:$C$32,2,0))</f>
        <v>314.64000000000004</v>
      </c>
      <c r="K42"/>
      <c r="L42"/>
      <c r="M42"/>
    </row>
    <row r="43" spans="2:13" ht="20.100000000000001" customHeight="1" x14ac:dyDescent="0.25">
      <c r="B43" s="8">
        <v>44896</v>
      </c>
      <c r="C43" s="7" t="s">
        <v>25</v>
      </c>
      <c r="D43" s="7" t="s">
        <v>33</v>
      </c>
      <c r="E43" s="7">
        <v>87</v>
      </c>
      <c r="F43" s="7">
        <v>10</v>
      </c>
      <c r="G43" s="7"/>
      <c r="H43" s="10">
        <v>30</v>
      </c>
      <c r="I43" s="16">
        <f>(E43+F43)*VLOOKUP(C43,'Reference Tables'!$B$5:$D$24,3,0)+G43*VLOOKUP(C43,'Reference Tables'!$B$5:$D$24,3,0)*1.25+H43</f>
        <v>1485</v>
      </c>
      <c r="J43" s="22">
        <f>(I43-H43)*(SUM('Reference Tables'!$C$36:$C$38)+VLOOKUP(D43,'Reference Tables'!$B$28:$C$32,2,0))</f>
        <v>259.71749999999997</v>
      </c>
      <c r="K43"/>
      <c r="L43"/>
      <c r="M43"/>
    </row>
    <row r="44" spans="2:13" ht="20.100000000000001" customHeight="1" x14ac:dyDescent="0.25">
      <c r="B44" s="8">
        <v>44897</v>
      </c>
      <c r="C44" s="7" t="s">
        <v>26</v>
      </c>
      <c r="D44" s="7" t="s">
        <v>34</v>
      </c>
      <c r="E44" s="7">
        <v>138</v>
      </c>
      <c r="F44" s="7"/>
      <c r="G44" s="7"/>
      <c r="H44" s="10">
        <v>30</v>
      </c>
      <c r="I44" s="16">
        <f>(E44+F44)*VLOOKUP(C44,'Reference Tables'!$B$5:$D$24,3,0)+G44*VLOOKUP(C44,'Reference Tables'!$B$5:$D$24,3,0)*1.25+H44</f>
        <v>1962</v>
      </c>
      <c r="J44" s="22">
        <f>(I44-H44)*(SUM('Reference Tables'!$C$36:$C$38)+VLOOKUP(D44,'Reference Tables'!$B$28:$C$32,2,0))</f>
        <v>337.71360000000004</v>
      </c>
      <c r="K44"/>
      <c r="L44"/>
      <c r="M44"/>
    </row>
    <row r="45" spans="2:13" ht="20.100000000000001" customHeight="1" x14ac:dyDescent="0.25">
      <c r="B45" s="8">
        <v>44897</v>
      </c>
      <c r="C45" s="7" t="s">
        <v>27</v>
      </c>
      <c r="D45" s="7" t="s">
        <v>33</v>
      </c>
      <c r="E45" s="7">
        <v>101</v>
      </c>
      <c r="F45" s="7">
        <v>8</v>
      </c>
      <c r="G45" s="7"/>
      <c r="H45" s="10">
        <v>30</v>
      </c>
      <c r="I45" s="16">
        <f>(E45+F45)*VLOOKUP(C45,'Reference Tables'!$B$5:$D$24,3,0)+G45*VLOOKUP(C45,'Reference Tables'!$B$5:$D$24,3,0)*1.25+H45</f>
        <v>1665</v>
      </c>
      <c r="J45" s="22">
        <f>(I45-H45)*(SUM('Reference Tables'!$C$36:$C$38)+VLOOKUP(D45,'Reference Tables'!$B$28:$C$32,2,0))</f>
        <v>291.84749999999997</v>
      </c>
      <c r="K45"/>
      <c r="L45"/>
      <c r="M45"/>
    </row>
    <row r="46" spans="2:13" ht="20.100000000000001" customHeight="1" x14ac:dyDescent="0.25">
      <c r="B46" s="8">
        <v>44897</v>
      </c>
      <c r="C46" s="7" t="s">
        <v>28</v>
      </c>
      <c r="D46" s="7" t="s">
        <v>37</v>
      </c>
      <c r="E46" s="7">
        <v>120</v>
      </c>
      <c r="F46" s="7"/>
      <c r="G46" s="7"/>
      <c r="H46" s="10">
        <v>30</v>
      </c>
      <c r="I46" s="16">
        <f>(E46+F46)*VLOOKUP(C46,'Reference Tables'!$B$5:$D$24,3,0)+G46*VLOOKUP(C46,'Reference Tables'!$B$5:$D$24,3,0)*1.25+H46</f>
        <v>1830</v>
      </c>
      <c r="J46" s="22">
        <f>(I46-H46)*(SUM('Reference Tables'!$C$36:$C$38)+VLOOKUP(D46,'Reference Tables'!$B$28:$C$32,2,0))</f>
        <v>289.44</v>
      </c>
      <c r="K46"/>
      <c r="L46"/>
      <c r="M46"/>
    </row>
    <row r="47" spans="2:13" ht="20.100000000000001" customHeight="1" x14ac:dyDescent="0.25">
      <c r="B47" s="8">
        <v>44897</v>
      </c>
      <c r="C47" s="7" t="s">
        <v>29</v>
      </c>
      <c r="D47" s="7" t="s">
        <v>33</v>
      </c>
      <c r="E47" s="7">
        <v>85</v>
      </c>
      <c r="F47" s="7">
        <v>6</v>
      </c>
      <c r="G47" s="7"/>
      <c r="H47" s="10">
        <v>30</v>
      </c>
      <c r="I47" s="16">
        <f>(E47+F47)*VLOOKUP(C47,'Reference Tables'!$B$5:$D$24,3,0)+G47*VLOOKUP(C47,'Reference Tables'!$B$5:$D$24,3,0)*1.25+H47</f>
        <v>1395</v>
      </c>
      <c r="J47" s="22">
        <f>(I47-H47)*(SUM('Reference Tables'!$C$36:$C$38)+VLOOKUP(D47,'Reference Tables'!$B$28:$C$32,2,0))</f>
        <v>243.65249999999997</v>
      </c>
      <c r="K47"/>
      <c r="L47"/>
      <c r="M47"/>
    </row>
    <row r="48" spans="2:13" ht="20.100000000000001" customHeight="1" x14ac:dyDescent="0.25">
      <c r="B48" s="8">
        <v>44897</v>
      </c>
      <c r="C48" s="7" t="s">
        <v>30</v>
      </c>
      <c r="D48" s="7" t="s">
        <v>34</v>
      </c>
      <c r="E48" s="7">
        <v>140</v>
      </c>
      <c r="F48" s="7"/>
      <c r="G48" s="7"/>
      <c r="H48" s="10">
        <v>30</v>
      </c>
      <c r="I48" s="16">
        <f>(E48+F48)*VLOOKUP(C48,'Reference Tables'!$B$5:$D$24,3,0)+G48*VLOOKUP(C48,'Reference Tables'!$B$5:$D$24,3,0)*1.25+H48</f>
        <v>2130</v>
      </c>
      <c r="J48" s="22">
        <f>(I48-H48)*(SUM('Reference Tables'!$C$36:$C$38)+VLOOKUP(D48,'Reference Tables'!$B$28:$C$32,2,0))</f>
        <v>367.08000000000004</v>
      </c>
      <c r="K48"/>
      <c r="L48"/>
      <c r="M48"/>
    </row>
    <row r="50" spans="2:13" ht="20.100000000000001" customHeight="1" x14ac:dyDescent="0.25">
      <c r="B50" s="19" t="s">
        <v>54</v>
      </c>
    </row>
    <row r="51" spans="2:13" ht="56.25" x14ac:dyDescent="0.25">
      <c r="B51" s="4" t="s">
        <v>0</v>
      </c>
      <c r="C51" s="4" t="s">
        <v>1</v>
      </c>
      <c r="D51" s="4" t="s">
        <v>32</v>
      </c>
      <c r="E51" s="4" t="s">
        <v>2</v>
      </c>
      <c r="F51" s="4" t="s">
        <v>3</v>
      </c>
      <c r="G51" s="4" t="s">
        <v>4</v>
      </c>
      <c r="H51" s="4" t="s">
        <v>5</v>
      </c>
      <c r="I51" s="4" t="s">
        <v>6</v>
      </c>
      <c r="J51" s="4" t="s">
        <v>7</v>
      </c>
      <c r="K51" s="20" t="s">
        <v>8</v>
      </c>
      <c r="L51" s="20" t="s">
        <v>9</v>
      </c>
      <c r="M51" s="20" t="s">
        <v>10</v>
      </c>
    </row>
    <row r="52" spans="2:13" ht="20.100000000000001" customHeight="1" x14ac:dyDescent="0.25">
      <c r="B52" s="8">
        <v>44895</v>
      </c>
      <c r="C52" s="9" t="s">
        <v>11</v>
      </c>
      <c r="D52" s="9" t="s">
        <v>36</v>
      </c>
      <c r="E52" s="7">
        <v>152</v>
      </c>
      <c r="F52" s="7"/>
      <c r="G52" s="7">
        <v>6</v>
      </c>
      <c r="H52" s="10">
        <v>105</v>
      </c>
      <c r="I52" s="16">
        <f>(E52+F52)*VLOOKUP(C52,'Reference Tables'!$B$5:$D$24,3,0)+G52*VLOOKUP(C52,'Reference Tables'!$B$5:$D$24,3,0)*1.25+H52</f>
        <v>2816.5</v>
      </c>
      <c r="J52" s="15">
        <f>(I52-H52)*(SUM('Reference Tables'!$C$36:$C$38)+VLOOKUP(D52,'Reference Tables'!$B$28:$C$32,2,0))</f>
        <v>463.66650000000004</v>
      </c>
      <c r="K52" s="21">
        <f>INDEX('Reference Tables'!$C$5:$C$24,MATCH(Solution!C52,'Reference Tables'!$B$5:$B$24,0))</f>
        <v>100</v>
      </c>
      <c r="L52" s="22">
        <f>J52+K52</f>
        <v>563.66650000000004</v>
      </c>
      <c r="M52" s="22">
        <f>I52-L52</f>
        <v>2252.8334999999997</v>
      </c>
    </row>
    <row r="53" spans="2:13" ht="20.100000000000001" customHeight="1" x14ac:dyDescent="0.25">
      <c r="B53" s="8">
        <v>44895</v>
      </c>
      <c r="C53" s="9" t="s">
        <v>12</v>
      </c>
      <c r="D53" s="9" t="s">
        <v>36</v>
      </c>
      <c r="E53" s="7">
        <v>152</v>
      </c>
      <c r="F53" s="7"/>
      <c r="G53" s="7">
        <v>9</v>
      </c>
      <c r="H53" s="10">
        <v>170</v>
      </c>
      <c r="I53" s="16">
        <f>(E53+F53)*VLOOKUP(C53,'Reference Tables'!$B$5:$D$24,3,0)+G53*VLOOKUP(C53,'Reference Tables'!$B$5:$D$24,3,0)*1.25+H53</f>
        <v>3271.75</v>
      </c>
      <c r="J53" s="15">
        <f>(I53-H53)*(SUM('Reference Tables'!$C$36:$C$38)+VLOOKUP(D53,'Reference Tables'!$B$28:$C$32,2,0))</f>
        <v>530.39925000000005</v>
      </c>
      <c r="K53" s="21">
        <f>INDEX('Reference Tables'!$C$5:$C$24,MATCH(Solution!C53,'Reference Tables'!$B$5:$B$24,0))</f>
        <v>19</v>
      </c>
      <c r="L53" s="22">
        <f t="shared" ref="L53:L71" si="0">J53+K53</f>
        <v>549.39925000000005</v>
      </c>
      <c r="M53" s="22">
        <f t="shared" ref="M53:M71" si="1">I53-L53</f>
        <v>2722.3507500000001</v>
      </c>
    </row>
    <row r="54" spans="2:13" ht="20.100000000000001" customHeight="1" x14ac:dyDescent="0.25">
      <c r="B54" s="8">
        <v>44895</v>
      </c>
      <c r="C54" s="9" t="s">
        <v>13</v>
      </c>
      <c r="D54" s="9" t="s">
        <v>34</v>
      </c>
      <c r="E54" s="7">
        <v>144</v>
      </c>
      <c r="F54" s="7">
        <v>10</v>
      </c>
      <c r="G54" s="7"/>
      <c r="H54" s="10">
        <v>30</v>
      </c>
      <c r="I54" s="16">
        <f>(E54+F54)*VLOOKUP(C54,'Reference Tables'!$B$5:$D$24,3,0)+G54*VLOOKUP(C54,'Reference Tables'!$B$5:$D$24,3,0)*1.25+H54</f>
        <v>1570</v>
      </c>
      <c r="J54" s="15">
        <f>(I54-H54)*(SUM('Reference Tables'!$C$36:$C$38)+VLOOKUP(D54,'Reference Tables'!$B$28:$C$32,2,0))</f>
        <v>269.19200000000001</v>
      </c>
      <c r="K54" s="21">
        <f>INDEX('Reference Tables'!$C$5:$C$24,MATCH(Solution!C54,'Reference Tables'!$B$5:$B$24,0))</f>
        <v>42</v>
      </c>
      <c r="L54" s="22">
        <f t="shared" si="0"/>
        <v>311.19200000000001</v>
      </c>
      <c r="M54" s="22">
        <f t="shared" si="1"/>
        <v>1258.808</v>
      </c>
    </row>
    <row r="55" spans="2:13" ht="20.100000000000001" customHeight="1" x14ac:dyDescent="0.25">
      <c r="B55" s="8">
        <v>44895</v>
      </c>
      <c r="C55" s="9" t="s">
        <v>14</v>
      </c>
      <c r="D55" s="9" t="s">
        <v>37</v>
      </c>
      <c r="E55" s="7">
        <v>140</v>
      </c>
      <c r="F55" s="7">
        <v>5</v>
      </c>
      <c r="G55" s="7"/>
      <c r="H55" s="10">
        <v>30</v>
      </c>
      <c r="I55" s="16">
        <f>(E55+F55)*VLOOKUP(C55,'Reference Tables'!$B$5:$D$24,3,0)+G55*VLOOKUP(C55,'Reference Tables'!$B$5:$D$24,3,0)*1.25+H55</f>
        <v>2205</v>
      </c>
      <c r="J55" s="15">
        <f>(I55-H55)*(SUM('Reference Tables'!$C$36:$C$38)+VLOOKUP(D55,'Reference Tables'!$B$28:$C$32,2,0))</f>
        <v>349.74</v>
      </c>
      <c r="K55" s="21">
        <f>INDEX('Reference Tables'!$C$5:$C$24,MATCH(Solution!C55,'Reference Tables'!$B$5:$B$24,0))</f>
        <v>80</v>
      </c>
      <c r="L55" s="22">
        <f t="shared" si="0"/>
        <v>429.74</v>
      </c>
      <c r="M55" s="22">
        <f t="shared" si="1"/>
        <v>1775.26</v>
      </c>
    </row>
    <row r="56" spans="2:13" ht="20.100000000000001" customHeight="1" x14ac:dyDescent="0.25">
      <c r="B56" s="8">
        <v>44895</v>
      </c>
      <c r="C56" s="9" t="s">
        <v>15</v>
      </c>
      <c r="D56" s="9" t="s">
        <v>36</v>
      </c>
      <c r="E56" s="7">
        <v>152</v>
      </c>
      <c r="F56" s="7"/>
      <c r="G56" s="7">
        <v>12</v>
      </c>
      <c r="H56" s="10">
        <v>250</v>
      </c>
      <c r="I56" s="16">
        <f>(E56+F56)*VLOOKUP(C56,'Reference Tables'!$B$5:$D$24,3,0)+G56*VLOOKUP(C56,'Reference Tables'!$B$5:$D$24,3,0)*1.25+H56</f>
        <v>3924</v>
      </c>
      <c r="J56" s="15">
        <f>(I56-H56)*(SUM('Reference Tables'!$C$36:$C$38)+VLOOKUP(D56,'Reference Tables'!$B$28:$C$32,2,0))</f>
        <v>628.25400000000002</v>
      </c>
      <c r="K56" s="21">
        <f>INDEX('Reference Tables'!$C$5:$C$24,MATCH(Solution!C56,'Reference Tables'!$B$5:$B$24,0))</f>
        <v>87</v>
      </c>
      <c r="L56" s="22">
        <f t="shared" si="0"/>
        <v>715.25400000000002</v>
      </c>
      <c r="M56" s="22">
        <f t="shared" si="1"/>
        <v>3208.7460000000001</v>
      </c>
    </row>
    <row r="57" spans="2:13" ht="20.100000000000001" customHeight="1" x14ac:dyDescent="0.25">
      <c r="B57" s="8">
        <v>44895</v>
      </c>
      <c r="C57" s="9" t="s">
        <v>16</v>
      </c>
      <c r="D57" s="9" t="s">
        <v>35</v>
      </c>
      <c r="E57" s="7">
        <v>141</v>
      </c>
      <c r="F57" s="7"/>
      <c r="G57" s="7"/>
      <c r="H57" s="10">
        <v>30</v>
      </c>
      <c r="I57" s="16">
        <f>(E57+F57)*VLOOKUP(C57,'Reference Tables'!$B$5:$D$24,3,0)+G57*VLOOKUP(C57,'Reference Tables'!$B$5:$D$24,3,0)*1.25+H57</f>
        <v>2145</v>
      </c>
      <c r="J57" s="15">
        <f>(I57-H57)*(SUM('Reference Tables'!$C$36:$C$38)+VLOOKUP(D57,'Reference Tables'!$B$28:$C$32,2,0))</f>
        <v>376.46999999999997</v>
      </c>
      <c r="K57" s="21">
        <f>INDEX('Reference Tables'!$C$5:$C$24,MATCH(Solution!C57,'Reference Tables'!$B$5:$B$24,0))</f>
        <v>89</v>
      </c>
      <c r="L57" s="22">
        <f t="shared" si="0"/>
        <v>465.46999999999997</v>
      </c>
      <c r="M57" s="22">
        <f t="shared" si="1"/>
        <v>1679.53</v>
      </c>
    </row>
    <row r="58" spans="2:13" ht="20.100000000000001" customHeight="1" x14ac:dyDescent="0.25">
      <c r="B58" s="8">
        <v>44896</v>
      </c>
      <c r="C58" s="7" t="s">
        <v>17</v>
      </c>
      <c r="D58" s="7" t="s">
        <v>35</v>
      </c>
      <c r="E58" s="7">
        <v>127</v>
      </c>
      <c r="F58" s="7"/>
      <c r="G58" s="7"/>
      <c r="H58" s="10">
        <v>30</v>
      </c>
      <c r="I58" s="16">
        <f>(E58+F58)*VLOOKUP(C58,'Reference Tables'!$B$5:$D$24,3,0)+G58*VLOOKUP(C58,'Reference Tables'!$B$5:$D$24,3,0)*1.25+H58</f>
        <v>1300</v>
      </c>
      <c r="J58" s="15">
        <f>(I58-H58)*(SUM('Reference Tables'!$C$36:$C$38)+VLOOKUP(D58,'Reference Tables'!$B$28:$C$32,2,0))</f>
        <v>226.06</v>
      </c>
      <c r="K58" s="21">
        <f>INDEX('Reference Tables'!$C$5:$C$24,MATCH(Solution!C58,'Reference Tables'!$B$5:$B$24,0))</f>
        <v>41</v>
      </c>
      <c r="L58" s="22">
        <f t="shared" si="0"/>
        <v>267.06</v>
      </c>
      <c r="M58" s="22">
        <f t="shared" si="1"/>
        <v>1032.94</v>
      </c>
    </row>
    <row r="59" spans="2:13" ht="20.100000000000001" customHeight="1" x14ac:dyDescent="0.25">
      <c r="B59" s="8">
        <v>44896</v>
      </c>
      <c r="C59" s="7" t="s">
        <v>18</v>
      </c>
      <c r="D59" s="7" t="s">
        <v>37</v>
      </c>
      <c r="E59" s="7">
        <v>99</v>
      </c>
      <c r="F59" s="7">
        <v>8</v>
      </c>
      <c r="G59" s="7"/>
      <c r="H59" s="10">
        <v>30</v>
      </c>
      <c r="I59" s="16">
        <f>(E59+F59)*VLOOKUP(C59,'Reference Tables'!$B$5:$D$24,3,0)+G59*VLOOKUP(C59,'Reference Tables'!$B$5:$D$24,3,0)*1.25+H59</f>
        <v>1635</v>
      </c>
      <c r="J59" s="15">
        <f>(I59-H59)*(SUM('Reference Tables'!$C$36:$C$38)+VLOOKUP(D59,'Reference Tables'!$B$28:$C$32,2,0))</f>
        <v>258.084</v>
      </c>
      <c r="K59" s="21">
        <f>INDEX('Reference Tables'!$C$5:$C$24,MATCH(Solution!C59,'Reference Tables'!$B$5:$B$24,0))</f>
        <v>40</v>
      </c>
      <c r="L59" s="22">
        <f t="shared" si="0"/>
        <v>298.084</v>
      </c>
      <c r="M59" s="22">
        <f t="shared" si="1"/>
        <v>1336.9159999999999</v>
      </c>
    </row>
    <row r="60" spans="2:13" ht="20.100000000000001" customHeight="1" x14ac:dyDescent="0.25">
      <c r="B60" s="8">
        <v>44896</v>
      </c>
      <c r="C60" s="7" t="s">
        <v>19</v>
      </c>
      <c r="D60" s="7" t="s">
        <v>34</v>
      </c>
      <c r="E60" s="7">
        <v>124</v>
      </c>
      <c r="F60" s="7"/>
      <c r="G60" s="7"/>
      <c r="H60" s="10">
        <v>30</v>
      </c>
      <c r="I60" s="16">
        <f>(E60+F60)*VLOOKUP(C60,'Reference Tables'!$B$5:$D$24,3,0)+G60*VLOOKUP(C60,'Reference Tables'!$B$5:$D$24,3,0)*1.25+H60</f>
        <v>1890</v>
      </c>
      <c r="J60" s="15">
        <f>(I60-H60)*(SUM('Reference Tables'!$C$36:$C$38)+VLOOKUP(D60,'Reference Tables'!$B$28:$C$32,2,0))</f>
        <v>325.12800000000004</v>
      </c>
      <c r="K60" s="21">
        <f>INDEX('Reference Tables'!$C$5:$C$24,MATCH(Solution!C60,'Reference Tables'!$B$5:$B$24,0))</f>
        <v>75</v>
      </c>
      <c r="L60" s="22">
        <f t="shared" si="0"/>
        <v>400.12800000000004</v>
      </c>
      <c r="M60" s="22">
        <f t="shared" si="1"/>
        <v>1489.8719999999998</v>
      </c>
    </row>
    <row r="61" spans="2:13" ht="20.100000000000001" customHeight="1" x14ac:dyDescent="0.25">
      <c r="B61" s="8">
        <v>44896</v>
      </c>
      <c r="C61" s="7" t="s">
        <v>20</v>
      </c>
      <c r="D61" s="7" t="s">
        <v>35</v>
      </c>
      <c r="E61" s="7">
        <v>141</v>
      </c>
      <c r="F61" s="7">
        <v>4</v>
      </c>
      <c r="G61" s="7"/>
      <c r="H61" s="10">
        <v>30</v>
      </c>
      <c r="I61" s="16">
        <f>(E61+F61)*VLOOKUP(C61,'Reference Tables'!$B$5:$D$24,3,0)+G61*VLOOKUP(C61,'Reference Tables'!$B$5:$D$24,3,0)*1.25+H61</f>
        <v>2205</v>
      </c>
      <c r="J61" s="15">
        <f>(I61-H61)*(SUM('Reference Tables'!$C$36:$C$38)+VLOOKUP(D61,'Reference Tables'!$B$28:$C$32,2,0))</f>
        <v>387.15</v>
      </c>
      <c r="K61" s="21">
        <f>INDEX('Reference Tables'!$C$5:$C$24,MATCH(Solution!C61,'Reference Tables'!$B$5:$B$24,0))</f>
        <v>90</v>
      </c>
      <c r="L61" s="22">
        <f t="shared" si="0"/>
        <v>477.15</v>
      </c>
      <c r="M61" s="22">
        <f t="shared" si="1"/>
        <v>1727.85</v>
      </c>
    </row>
    <row r="62" spans="2:13" ht="20.100000000000001" customHeight="1" x14ac:dyDescent="0.25">
      <c r="B62" s="8">
        <v>44896</v>
      </c>
      <c r="C62" s="7" t="s">
        <v>21</v>
      </c>
      <c r="D62" s="7" t="s">
        <v>36</v>
      </c>
      <c r="E62" s="7">
        <v>144</v>
      </c>
      <c r="F62" s="7"/>
      <c r="G62" s="7"/>
      <c r="H62" s="10">
        <v>30</v>
      </c>
      <c r="I62" s="16">
        <f>(E62+F62)*VLOOKUP(C62,'Reference Tables'!$B$5:$D$24,3,0)+G62*VLOOKUP(C62,'Reference Tables'!$B$5:$D$24,3,0)*1.25+H62</f>
        <v>2046</v>
      </c>
      <c r="J62" s="15">
        <f>(I62-H62)*(SUM('Reference Tables'!$C$36:$C$38)+VLOOKUP(D62,'Reference Tables'!$B$28:$C$32,2,0))</f>
        <v>344.73600000000005</v>
      </c>
      <c r="K62" s="21">
        <f>INDEX('Reference Tables'!$C$5:$C$24,MATCH(Solution!C62,'Reference Tables'!$B$5:$B$24,0))</f>
        <v>64</v>
      </c>
      <c r="L62" s="22">
        <f t="shared" si="0"/>
        <v>408.73600000000005</v>
      </c>
      <c r="M62" s="22">
        <f t="shared" si="1"/>
        <v>1637.2639999999999</v>
      </c>
    </row>
    <row r="63" spans="2:13" ht="20.100000000000001" customHeight="1" x14ac:dyDescent="0.25">
      <c r="B63" s="8">
        <v>44896</v>
      </c>
      <c r="C63" s="7" t="s">
        <v>22</v>
      </c>
      <c r="D63" s="7" t="s">
        <v>35</v>
      </c>
      <c r="E63" s="7">
        <v>152</v>
      </c>
      <c r="F63" s="7"/>
      <c r="G63" s="7">
        <v>5</v>
      </c>
      <c r="H63" s="10">
        <v>100</v>
      </c>
      <c r="I63" s="16">
        <f>(E63+F63)*VLOOKUP(C63,'Reference Tables'!$B$5:$D$24,3,0)+G63*VLOOKUP(C63,'Reference Tables'!$B$5:$D$24,3,0)*1.25+H63</f>
        <v>2790.25</v>
      </c>
      <c r="J63" s="15">
        <f>(I63-H63)*(SUM('Reference Tables'!$C$36:$C$38)+VLOOKUP(D63,'Reference Tables'!$B$28:$C$32,2,0))</f>
        <v>478.86449999999996</v>
      </c>
      <c r="K63" s="21">
        <f>INDEX('Reference Tables'!$C$5:$C$24,MATCH(Solution!C63,'Reference Tables'!$B$5:$B$24,0))</f>
        <v>46</v>
      </c>
      <c r="L63" s="22">
        <f t="shared" si="0"/>
        <v>524.86449999999991</v>
      </c>
      <c r="M63" s="22">
        <f t="shared" si="1"/>
        <v>2265.3855000000003</v>
      </c>
    </row>
    <row r="64" spans="2:13" ht="20.100000000000001" customHeight="1" x14ac:dyDescent="0.25">
      <c r="B64" s="8">
        <v>44896</v>
      </c>
      <c r="C64" s="7" t="s">
        <v>23</v>
      </c>
      <c r="D64" s="7" t="s">
        <v>36</v>
      </c>
      <c r="E64" s="7">
        <v>121</v>
      </c>
      <c r="F64" s="7">
        <v>10</v>
      </c>
      <c r="G64" s="7"/>
      <c r="H64" s="10">
        <v>30</v>
      </c>
      <c r="I64" s="16">
        <f>(E64+F64)*VLOOKUP(C64,'Reference Tables'!$B$5:$D$24,3,0)+G64*VLOOKUP(C64,'Reference Tables'!$B$5:$D$24,3,0)*1.25+H64</f>
        <v>1733</v>
      </c>
      <c r="J64" s="15">
        <f>(I64-H64)*(SUM('Reference Tables'!$C$36:$C$38)+VLOOKUP(D64,'Reference Tables'!$B$28:$C$32,2,0))</f>
        <v>291.21300000000002</v>
      </c>
      <c r="K64" s="21">
        <f>INDEX('Reference Tables'!$C$5:$C$24,MATCH(Solution!C64,'Reference Tables'!$B$5:$B$24,0))</f>
        <v>47</v>
      </c>
      <c r="L64" s="22">
        <f t="shared" si="0"/>
        <v>338.21300000000002</v>
      </c>
      <c r="M64" s="22">
        <f t="shared" si="1"/>
        <v>1394.787</v>
      </c>
    </row>
    <row r="65" spans="2:13" ht="20.100000000000001" customHeight="1" x14ac:dyDescent="0.25">
      <c r="B65" s="8">
        <v>44896</v>
      </c>
      <c r="C65" s="7" t="s">
        <v>24</v>
      </c>
      <c r="D65" s="7" t="s">
        <v>34</v>
      </c>
      <c r="E65" s="7">
        <v>120</v>
      </c>
      <c r="F65" s="7"/>
      <c r="G65" s="7"/>
      <c r="H65" s="10">
        <v>30</v>
      </c>
      <c r="I65" s="16">
        <f>(E65+F65)*VLOOKUP(C65,'Reference Tables'!$B$5:$D$24,3,0)+G65*VLOOKUP(C65,'Reference Tables'!$B$5:$D$24,3,0)*1.25+H65</f>
        <v>1830</v>
      </c>
      <c r="J65" s="15">
        <f>(I65-H65)*(SUM('Reference Tables'!$C$36:$C$38)+VLOOKUP(D65,'Reference Tables'!$B$28:$C$32,2,0))</f>
        <v>314.64000000000004</v>
      </c>
      <c r="K65" s="21">
        <f>INDEX('Reference Tables'!$C$5:$C$24,MATCH(Solution!C65,'Reference Tables'!$B$5:$B$24,0))</f>
        <v>101</v>
      </c>
      <c r="L65" s="22">
        <f t="shared" si="0"/>
        <v>415.64000000000004</v>
      </c>
      <c r="M65" s="22">
        <f t="shared" si="1"/>
        <v>1414.36</v>
      </c>
    </row>
    <row r="66" spans="2:13" ht="20.100000000000001" customHeight="1" x14ac:dyDescent="0.25">
      <c r="B66" s="8">
        <v>44896</v>
      </c>
      <c r="C66" s="7" t="s">
        <v>25</v>
      </c>
      <c r="D66" s="7" t="s">
        <v>33</v>
      </c>
      <c r="E66" s="7">
        <v>87</v>
      </c>
      <c r="F66" s="7">
        <v>10</v>
      </c>
      <c r="G66" s="7"/>
      <c r="H66" s="10">
        <v>30</v>
      </c>
      <c r="I66" s="16">
        <f>(E66+F66)*VLOOKUP(C66,'Reference Tables'!$B$5:$D$24,3,0)+G66*VLOOKUP(C66,'Reference Tables'!$B$5:$D$24,3,0)*1.25+H66</f>
        <v>1485</v>
      </c>
      <c r="J66" s="15">
        <f>(I66-H66)*(SUM('Reference Tables'!$C$36:$C$38)+VLOOKUP(D66,'Reference Tables'!$B$28:$C$32,2,0))</f>
        <v>259.71749999999997</v>
      </c>
      <c r="K66" s="21">
        <f>INDEX('Reference Tables'!$C$5:$C$24,MATCH(Solution!C66,'Reference Tables'!$B$5:$B$24,0))</f>
        <v>73</v>
      </c>
      <c r="L66" s="22">
        <f t="shared" si="0"/>
        <v>332.71749999999997</v>
      </c>
      <c r="M66" s="22">
        <f t="shared" si="1"/>
        <v>1152.2825</v>
      </c>
    </row>
    <row r="67" spans="2:13" ht="20.100000000000001" customHeight="1" x14ac:dyDescent="0.25">
      <c r="B67" s="8">
        <v>44897</v>
      </c>
      <c r="C67" s="7" t="s">
        <v>26</v>
      </c>
      <c r="D67" s="7" t="s">
        <v>34</v>
      </c>
      <c r="E67" s="7">
        <v>138</v>
      </c>
      <c r="F67" s="7"/>
      <c r="G67" s="7"/>
      <c r="H67" s="10">
        <v>30</v>
      </c>
      <c r="I67" s="16">
        <f>(E67+F67)*VLOOKUP(C67,'Reference Tables'!$B$5:$D$24,3,0)+G67*VLOOKUP(C67,'Reference Tables'!$B$5:$D$24,3,0)*1.25+H67</f>
        <v>1962</v>
      </c>
      <c r="J67" s="15">
        <f>(I67-H67)*(SUM('Reference Tables'!$C$36:$C$38)+VLOOKUP(D67,'Reference Tables'!$B$28:$C$32,2,0))</f>
        <v>337.71360000000004</v>
      </c>
      <c r="K67" s="21">
        <f>INDEX('Reference Tables'!$C$5:$C$24,MATCH(Solution!C67,'Reference Tables'!$B$5:$B$24,0))</f>
        <v>54</v>
      </c>
      <c r="L67" s="22">
        <f t="shared" si="0"/>
        <v>391.71360000000004</v>
      </c>
      <c r="M67" s="22">
        <f t="shared" si="1"/>
        <v>1570.2864</v>
      </c>
    </row>
    <row r="68" spans="2:13" ht="20.100000000000001" customHeight="1" x14ac:dyDescent="0.25">
      <c r="B68" s="8">
        <v>44897</v>
      </c>
      <c r="C68" s="7" t="s">
        <v>27</v>
      </c>
      <c r="D68" s="7" t="s">
        <v>33</v>
      </c>
      <c r="E68" s="7">
        <v>101</v>
      </c>
      <c r="F68" s="7">
        <v>8</v>
      </c>
      <c r="G68" s="7"/>
      <c r="H68" s="10">
        <v>30</v>
      </c>
      <c r="I68" s="16">
        <f>(E68+F68)*VLOOKUP(C68,'Reference Tables'!$B$5:$D$24,3,0)+G68*VLOOKUP(C68,'Reference Tables'!$B$5:$D$24,3,0)*1.25+H68</f>
        <v>1665</v>
      </c>
      <c r="J68" s="15">
        <f>(I68-H68)*(SUM('Reference Tables'!$C$36:$C$38)+VLOOKUP(D68,'Reference Tables'!$B$28:$C$32,2,0))</f>
        <v>291.84749999999997</v>
      </c>
      <c r="K68" s="21">
        <f>INDEX('Reference Tables'!$C$5:$C$24,MATCH(Solution!C68,'Reference Tables'!$B$5:$B$24,0))</f>
        <v>79</v>
      </c>
      <c r="L68" s="22">
        <f t="shared" si="0"/>
        <v>370.84749999999997</v>
      </c>
      <c r="M68" s="22">
        <f t="shared" si="1"/>
        <v>1294.1525000000001</v>
      </c>
    </row>
    <row r="69" spans="2:13" ht="20.100000000000001" customHeight="1" x14ac:dyDescent="0.25">
      <c r="B69" s="8">
        <v>44897</v>
      </c>
      <c r="C69" s="7" t="s">
        <v>28</v>
      </c>
      <c r="D69" s="7" t="s">
        <v>37</v>
      </c>
      <c r="E69" s="7">
        <v>120</v>
      </c>
      <c r="F69" s="7"/>
      <c r="G69" s="7"/>
      <c r="H69" s="10">
        <v>30</v>
      </c>
      <c r="I69" s="16">
        <f>(E69+F69)*VLOOKUP(C69,'Reference Tables'!$B$5:$D$24,3,0)+G69*VLOOKUP(C69,'Reference Tables'!$B$5:$D$24,3,0)*1.25+H69</f>
        <v>1830</v>
      </c>
      <c r="J69" s="15">
        <f>(I69-H69)*(SUM('Reference Tables'!$C$36:$C$38)+VLOOKUP(D69,'Reference Tables'!$B$28:$C$32,2,0))</f>
        <v>289.44</v>
      </c>
      <c r="K69" s="21">
        <f>INDEX('Reference Tables'!$C$5:$C$24,MATCH(Solution!C69,'Reference Tables'!$B$5:$B$24,0))</f>
        <v>42</v>
      </c>
      <c r="L69" s="22">
        <f t="shared" si="0"/>
        <v>331.44</v>
      </c>
      <c r="M69" s="22">
        <f t="shared" si="1"/>
        <v>1498.56</v>
      </c>
    </row>
    <row r="70" spans="2:13" ht="20.100000000000001" customHeight="1" x14ac:dyDescent="0.25">
      <c r="B70" s="8">
        <v>44897</v>
      </c>
      <c r="C70" s="7" t="s">
        <v>29</v>
      </c>
      <c r="D70" s="7" t="s">
        <v>33</v>
      </c>
      <c r="E70" s="7">
        <v>85</v>
      </c>
      <c r="F70" s="7">
        <v>6</v>
      </c>
      <c r="G70" s="7"/>
      <c r="H70" s="10">
        <v>30</v>
      </c>
      <c r="I70" s="16">
        <f>(E70+F70)*VLOOKUP(C70,'Reference Tables'!$B$5:$D$24,3,0)+G70*VLOOKUP(C70,'Reference Tables'!$B$5:$D$24,3,0)*1.25+H70</f>
        <v>1395</v>
      </c>
      <c r="J70" s="15">
        <f>(I70-H70)*(SUM('Reference Tables'!$C$36:$C$38)+VLOOKUP(D70,'Reference Tables'!$B$28:$C$32,2,0))</f>
        <v>243.65249999999997</v>
      </c>
      <c r="K70" s="21">
        <f>INDEX('Reference Tables'!$C$5:$C$24,MATCH(Solution!C70,'Reference Tables'!$B$5:$B$24,0))</f>
        <v>18</v>
      </c>
      <c r="L70" s="22">
        <f t="shared" si="0"/>
        <v>261.65249999999997</v>
      </c>
      <c r="M70" s="22">
        <f t="shared" si="1"/>
        <v>1133.3475000000001</v>
      </c>
    </row>
    <row r="71" spans="2:13" ht="20.100000000000001" customHeight="1" x14ac:dyDescent="0.25">
      <c r="B71" s="8">
        <v>44897</v>
      </c>
      <c r="C71" s="7" t="s">
        <v>30</v>
      </c>
      <c r="D71" s="7" t="s">
        <v>34</v>
      </c>
      <c r="E71" s="7">
        <v>140</v>
      </c>
      <c r="F71" s="7"/>
      <c r="G71" s="7"/>
      <c r="H71" s="10">
        <v>30</v>
      </c>
      <c r="I71" s="16">
        <f>(E71+F71)*VLOOKUP(C71,'Reference Tables'!$B$5:$D$24,3,0)+G71*VLOOKUP(C71,'Reference Tables'!$B$5:$D$24,3,0)*1.25+H71</f>
        <v>2130</v>
      </c>
      <c r="J71" s="15">
        <f>(I71-H71)*(SUM('Reference Tables'!$C$36:$C$38)+VLOOKUP(D71,'Reference Tables'!$B$28:$C$32,2,0))</f>
        <v>367.08000000000004</v>
      </c>
      <c r="K71" s="21">
        <f>INDEX('Reference Tables'!$C$5:$C$24,MATCH(Solution!C71,'Reference Tables'!$B$5:$B$24,0))</f>
        <v>16</v>
      </c>
      <c r="L71" s="22">
        <f t="shared" si="0"/>
        <v>383.08000000000004</v>
      </c>
      <c r="M71" s="22">
        <f t="shared" si="1"/>
        <v>1746.92</v>
      </c>
    </row>
    <row r="73" spans="2:13" ht="20.100000000000001" customHeight="1" x14ac:dyDescent="0.25">
      <c r="B73" s="19" t="s">
        <v>65</v>
      </c>
    </row>
    <row r="74" spans="2:13" ht="20.100000000000001" customHeight="1" x14ac:dyDescent="0.25">
      <c r="B74" s="36" t="s">
        <v>61</v>
      </c>
      <c r="C74" s="36"/>
      <c r="D74" s="37"/>
      <c r="E74" s="36" t="s">
        <v>53</v>
      </c>
      <c r="F74" s="36"/>
      <c r="G74" s="38"/>
    </row>
    <row r="75" spans="2:13" ht="20.100000000000001" customHeight="1" x14ac:dyDescent="0.25">
      <c r="B75" s="39"/>
      <c r="C75" s="39"/>
      <c r="D75" s="40"/>
      <c r="E75" s="39"/>
      <c r="F75" s="39"/>
      <c r="G75" s="41"/>
    </row>
    <row r="76" spans="2:13" ht="20.100000000000001" customHeight="1" x14ac:dyDescent="0.25">
      <c r="B76" s="26"/>
      <c r="C76" s="26"/>
      <c r="D76" s="26"/>
      <c r="E76" s="26"/>
      <c r="F76" s="26"/>
    </row>
    <row r="77" spans="2:13" ht="75" x14ac:dyDescent="0.25">
      <c r="B77" s="4" t="s">
        <v>50</v>
      </c>
      <c r="C77" s="4" t="s">
        <v>66</v>
      </c>
      <c r="D77" s="4" t="s">
        <v>67</v>
      </c>
      <c r="E77" s="20" t="s">
        <v>58</v>
      </c>
      <c r="F77" s="20" t="s">
        <v>57</v>
      </c>
      <c r="G77" s="20" t="s">
        <v>59</v>
      </c>
    </row>
    <row r="78" spans="2:13" ht="20.100000000000001" customHeight="1" x14ac:dyDescent="0.25">
      <c r="B78" s="8">
        <v>44896</v>
      </c>
      <c r="C78" s="29">
        <v>0.34722222222222227</v>
      </c>
      <c r="D78" s="29">
        <v>0.71875</v>
      </c>
      <c r="E78" s="30">
        <f>(D78-C78)*24</f>
        <v>8.9166666666666661</v>
      </c>
      <c r="F78" s="44">
        <f>IF(C78&gt;0.417,C78-(10/24),0)*24</f>
        <v>0</v>
      </c>
      <c r="G78" s="44">
        <f>IF(E78&gt;8,(E78-8),0)</f>
        <v>0.91666666666666607</v>
      </c>
    </row>
    <row r="79" spans="2:13" ht="20.100000000000001" customHeight="1" x14ac:dyDescent="0.25">
      <c r="B79" s="8">
        <v>44897</v>
      </c>
      <c r="C79" s="29">
        <v>0.33333333333333331</v>
      </c>
      <c r="D79" s="29">
        <v>0.72569444444444453</v>
      </c>
      <c r="E79" s="30">
        <f t="shared" ref="E79:E98" si="2">(D79-C79)*24</f>
        <v>9.4166666666666696</v>
      </c>
      <c r="F79" s="44">
        <f t="shared" ref="F79:F98" si="3">IF(C79&gt;0.417,C79-(10/24),0)*24</f>
        <v>0</v>
      </c>
      <c r="G79" s="44">
        <f t="shared" ref="G79:G98" si="4">IF(E79&gt;8,(E79-8),0)</f>
        <v>1.4166666666666696</v>
      </c>
      <c r="J79" s="27"/>
    </row>
    <row r="80" spans="2:13" ht="20.100000000000001" customHeight="1" x14ac:dyDescent="0.25">
      <c r="B80" s="8">
        <v>44900</v>
      </c>
      <c r="C80" s="29">
        <v>0.38194444444444442</v>
      </c>
      <c r="D80" s="29">
        <v>0.70833333333333337</v>
      </c>
      <c r="E80" s="30">
        <f t="shared" si="2"/>
        <v>7.8333333333333348</v>
      </c>
      <c r="F80" s="44">
        <f t="shared" si="3"/>
        <v>0</v>
      </c>
      <c r="G80" s="44">
        <f t="shared" si="4"/>
        <v>0</v>
      </c>
    </row>
    <row r="81" spans="2:7" ht="20.100000000000001" customHeight="1" x14ac:dyDescent="0.25">
      <c r="B81" s="8">
        <v>44901</v>
      </c>
      <c r="C81" s="29">
        <v>0.38541666666666669</v>
      </c>
      <c r="D81" s="29">
        <v>0.72916666666666663</v>
      </c>
      <c r="E81" s="30">
        <f t="shared" si="2"/>
        <v>8.2499999999999982</v>
      </c>
      <c r="F81" s="44">
        <f t="shared" si="3"/>
        <v>0</v>
      </c>
      <c r="G81" s="44">
        <f t="shared" si="4"/>
        <v>0.24999999999999822</v>
      </c>
    </row>
    <row r="82" spans="2:7" ht="20.100000000000001" customHeight="1" x14ac:dyDescent="0.25">
      <c r="B82" s="8">
        <v>44902</v>
      </c>
      <c r="C82" s="29">
        <v>0.3888888888888889</v>
      </c>
      <c r="D82" s="29">
        <v>0.75694444444444453</v>
      </c>
      <c r="E82" s="30">
        <f t="shared" si="2"/>
        <v>8.8333333333333357</v>
      </c>
      <c r="F82" s="44">
        <f t="shared" si="3"/>
        <v>0</v>
      </c>
      <c r="G82" s="44">
        <f t="shared" si="4"/>
        <v>0.8333333333333357</v>
      </c>
    </row>
    <row r="83" spans="2:7" ht="20.100000000000001" customHeight="1" x14ac:dyDescent="0.25">
      <c r="B83" s="8">
        <v>44903</v>
      </c>
      <c r="C83" s="29">
        <v>0.39583333333333331</v>
      </c>
      <c r="D83" s="29">
        <v>0.73958333333333337</v>
      </c>
      <c r="E83" s="30">
        <f t="shared" si="2"/>
        <v>8.2500000000000018</v>
      </c>
      <c r="F83" s="44">
        <f t="shared" si="3"/>
        <v>0</v>
      </c>
      <c r="G83" s="44">
        <f t="shared" si="4"/>
        <v>0.25000000000000178</v>
      </c>
    </row>
    <row r="84" spans="2:7" ht="20.100000000000001" customHeight="1" x14ac:dyDescent="0.25">
      <c r="B84" s="8">
        <v>44904</v>
      </c>
      <c r="C84" s="29">
        <v>0.41666666666666669</v>
      </c>
      <c r="D84" s="29">
        <v>0.72222222222222221</v>
      </c>
      <c r="E84" s="30">
        <f t="shared" si="2"/>
        <v>7.3333333333333321</v>
      </c>
      <c r="F84" s="44">
        <f t="shared" si="3"/>
        <v>0</v>
      </c>
      <c r="G84" s="44">
        <f t="shared" si="4"/>
        <v>0</v>
      </c>
    </row>
    <row r="85" spans="2:7" ht="20.100000000000001" customHeight="1" x14ac:dyDescent="0.25">
      <c r="B85" s="8">
        <v>44907</v>
      </c>
      <c r="C85" s="29">
        <v>0.375</v>
      </c>
      <c r="D85" s="29">
        <v>0.77083333333333337</v>
      </c>
      <c r="E85" s="30">
        <f t="shared" si="2"/>
        <v>9.5</v>
      </c>
      <c r="F85" s="44">
        <f t="shared" si="3"/>
        <v>0</v>
      </c>
      <c r="G85" s="44">
        <f t="shared" si="4"/>
        <v>1.5</v>
      </c>
    </row>
    <row r="86" spans="2:7" ht="20.100000000000001" customHeight="1" x14ac:dyDescent="0.25">
      <c r="B86" s="8">
        <v>44908</v>
      </c>
      <c r="C86" s="29">
        <v>0.36458333333333331</v>
      </c>
      <c r="D86" s="29">
        <v>0.71875</v>
      </c>
      <c r="E86" s="30">
        <f t="shared" si="2"/>
        <v>8.5</v>
      </c>
      <c r="F86" s="44">
        <f t="shared" si="3"/>
        <v>0</v>
      </c>
      <c r="G86" s="44">
        <f t="shared" si="4"/>
        <v>0.5</v>
      </c>
    </row>
    <row r="87" spans="2:7" ht="20.100000000000001" customHeight="1" x14ac:dyDescent="0.25">
      <c r="B87" s="8">
        <v>44909</v>
      </c>
      <c r="C87" s="29">
        <v>0.4375</v>
      </c>
      <c r="D87" s="29">
        <v>0.78125</v>
      </c>
      <c r="E87" s="30">
        <f t="shared" si="2"/>
        <v>8.25</v>
      </c>
      <c r="F87" s="44">
        <f t="shared" si="3"/>
        <v>0.49999999999999956</v>
      </c>
      <c r="G87" s="44">
        <f t="shared" si="4"/>
        <v>0.25</v>
      </c>
    </row>
    <row r="88" spans="2:7" ht="20.100000000000001" customHeight="1" x14ac:dyDescent="0.25">
      <c r="B88" s="8">
        <v>44910</v>
      </c>
      <c r="C88" s="29">
        <v>0.33333333333333331</v>
      </c>
      <c r="D88" s="29">
        <v>0.66666666666666663</v>
      </c>
      <c r="E88" s="30">
        <f t="shared" si="2"/>
        <v>8</v>
      </c>
      <c r="F88" s="44">
        <f t="shared" si="3"/>
        <v>0</v>
      </c>
      <c r="G88" s="44">
        <f t="shared" si="4"/>
        <v>0</v>
      </c>
    </row>
    <row r="89" spans="2:7" ht="20.100000000000001" customHeight="1" x14ac:dyDescent="0.25">
      <c r="B89" s="8">
        <v>44911</v>
      </c>
      <c r="C89" s="29">
        <v>0.41666666666666669</v>
      </c>
      <c r="D89" s="29">
        <v>0.71597222222222223</v>
      </c>
      <c r="E89" s="30">
        <f t="shared" si="2"/>
        <v>7.1833333333333336</v>
      </c>
      <c r="F89" s="44">
        <f t="shared" si="3"/>
        <v>0</v>
      </c>
      <c r="G89" s="44">
        <f t="shared" si="4"/>
        <v>0</v>
      </c>
    </row>
    <row r="90" spans="2:7" ht="20.100000000000001" customHeight="1" x14ac:dyDescent="0.25">
      <c r="B90" s="8">
        <v>44914</v>
      </c>
      <c r="C90" s="29">
        <v>0.37152777777777773</v>
      </c>
      <c r="D90" s="29">
        <v>0.68888888888888899</v>
      </c>
      <c r="E90" s="30">
        <f t="shared" si="2"/>
        <v>7.6166666666666707</v>
      </c>
      <c r="F90" s="44">
        <f t="shared" si="3"/>
        <v>0</v>
      </c>
      <c r="G90" s="44">
        <f t="shared" si="4"/>
        <v>0</v>
      </c>
    </row>
    <row r="91" spans="2:7" ht="20.100000000000001" customHeight="1" x14ac:dyDescent="0.25">
      <c r="B91" s="8">
        <v>44915</v>
      </c>
      <c r="C91" s="29">
        <v>0.40416666666666662</v>
      </c>
      <c r="D91" s="29">
        <v>0.72361111111111109</v>
      </c>
      <c r="E91" s="30">
        <f t="shared" si="2"/>
        <v>7.6666666666666679</v>
      </c>
      <c r="F91" s="44">
        <f t="shared" si="3"/>
        <v>0</v>
      </c>
      <c r="G91" s="44">
        <f t="shared" si="4"/>
        <v>0</v>
      </c>
    </row>
    <row r="92" spans="2:7" ht="20.100000000000001" customHeight="1" x14ac:dyDescent="0.25">
      <c r="B92" s="8">
        <v>44916</v>
      </c>
      <c r="C92" s="29">
        <v>0.41666666666666669</v>
      </c>
      <c r="D92" s="29">
        <v>0.76736111111111116</v>
      </c>
      <c r="E92" s="30">
        <f t="shared" si="2"/>
        <v>8.4166666666666679</v>
      </c>
      <c r="F92" s="44">
        <f t="shared" si="3"/>
        <v>0</v>
      </c>
      <c r="G92" s="44">
        <f t="shared" si="4"/>
        <v>0.41666666666666785</v>
      </c>
    </row>
    <row r="93" spans="2:7" ht="20.100000000000001" customHeight="1" x14ac:dyDescent="0.25">
      <c r="B93" s="8">
        <v>44917</v>
      </c>
      <c r="C93" s="29">
        <v>0.41319444444444442</v>
      </c>
      <c r="D93" s="29">
        <v>0.74236111111111114</v>
      </c>
      <c r="E93" s="30">
        <f t="shared" si="2"/>
        <v>7.9000000000000012</v>
      </c>
      <c r="F93" s="44">
        <f t="shared" si="3"/>
        <v>0</v>
      </c>
      <c r="G93" s="44">
        <f t="shared" si="4"/>
        <v>0</v>
      </c>
    </row>
    <row r="94" spans="2:7" ht="20.100000000000001" customHeight="1" x14ac:dyDescent="0.25">
      <c r="B94" s="8">
        <v>44918</v>
      </c>
      <c r="C94" s="29">
        <v>0.36249999999999999</v>
      </c>
      <c r="D94" s="29">
        <v>0.70277777777777783</v>
      </c>
      <c r="E94" s="30">
        <f t="shared" si="2"/>
        <v>8.1666666666666679</v>
      </c>
      <c r="F94" s="44">
        <f t="shared" si="3"/>
        <v>0</v>
      </c>
      <c r="G94" s="44">
        <f t="shared" si="4"/>
        <v>0.16666666666666785</v>
      </c>
    </row>
    <row r="95" spans="2:7" ht="20.100000000000001" customHeight="1" x14ac:dyDescent="0.25">
      <c r="B95" s="8">
        <v>44922</v>
      </c>
      <c r="C95" s="29">
        <v>0.36458333333333331</v>
      </c>
      <c r="D95" s="29">
        <v>0.74236111111111114</v>
      </c>
      <c r="E95" s="30">
        <f t="shared" si="2"/>
        <v>9.0666666666666682</v>
      </c>
      <c r="F95" s="44">
        <f t="shared" si="3"/>
        <v>0</v>
      </c>
      <c r="G95" s="44">
        <f t="shared" si="4"/>
        <v>1.0666666666666682</v>
      </c>
    </row>
    <row r="96" spans="2:7" ht="20.100000000000001" customHeight="1" x14ac:dyDescent="0.25">
      <c r="B96" s="8">
        <v>44923</v>
      </c>
      <c r="C96" s="29">
        <v>0.3923611111111111</v>
      </c>
      <c r="D96" s="29">
        <v>0.75138888888888899</v>
      </c>
      <c r="E96" s="30">
        <f t="shared" si="2"/>
        <v>8.6166666666666689</v>
      </c>
      <c r="F96" s="44">
        <f t="shared" si="3"/>
        <v>0</v>
      </c>
      <c r="G96" s="44">
        <f t="shared" si="4"/>
        <v>0.61666666666666892</v>
      </c>
    </row>
    <row r="97" spans="2:10" ht="20.100000000000001" customHeight="1" x14ac:dyDescent="0.25">
      <c r="B97" s="8">
        <v>44924</v>
      </c>
      <c r="C97" s="29">
        <v>0.41875000000000001</v>
      </c>
      <c r="D97" s="29">
        <v>0.75347222222222221</v>
      </c>
      <c r="E97" s="30">
        <f t="shared" si="2"/>
        <v>8.0333333333333332</v>
      </c>
      <c r="F97" s="44">
        <f t="shared" si="3"/>
        <v>4.9999999999999822E-2</v>
      </c>
      <c r="G97" s="44">
        <f t="shared" si="4"/>
        <v>3.3333333333333215E-2</v>
      </c>
    </row>
    <row r="98" spans="2:10" ht="20.100000000000001" customHeight="1" x14ac:dyDescent="0.25">
      <c r="B98" s="8">
        <v>44925</v>
      </c>
      <c r="C98" s="29">
        <v>0.46180555555555558</v>
      </c>
      <c r="D98" s="29">
        <v>0.74652777777777779</v>
      </c>
      <c r="E98" s="30">
        <f t="shared" si="2"/>
        <v>6.833333333333333</v>
      </c>
      <c r="F98" s="44">
        <f t="shared" si="3"/>
        <v>1.0833333333333335</v>
      </c>
      <c r="G98" s="44">
        <f t="shared" si="4"/>
        <v>0</v>
      </c>
    </row>
    <row r="101" spans="2:10" ht="20.100000000000001" customHeight="1" x14ac:dyDescent="0.25">
      <c r="B101" s="19" t="s">
        <v>64</v>
      </c>
    </row>
    <row r="102" spans="2:10" ht="39.75" customHeight="1" x14ac:dyDescent="0.25">
      <c r="B102" s="23" t="s">
        <v>61</v>
      </c>
      <c r="C102" s="23"/>
      <c r="D102" s="26"/>
      <c r="E102" s="23" t="s">
        <v>53</v>
      </c>
      <c r="F102" s="23"/>
    </row>
    <row r="103" spans="2:10" ht="20.100000000000001" customHeight="1" x14ac:dyDescent="0.25">
      <c r="B103" s="24" t="s">
        <v>49</v>
      </c>
      <c r="C103" s="32">
        <v>15</v>
      </c>
      <c r="D103" s="26"/>
      <c r="E103" s="33" t="s">
        <v>55</v>
      </c>
      <c r="F103" s="25">
        <v>5</v>
      </c>
    </row>
    <row r="104" spans="2:10" ht="20.100000000000001" customHeight="1" x14ac:dyDescent="0.25">
      <c r="B104" s="24" t="s">
        <v>45</v>
      </c>
      <c r="C104" s="32">
        <f>C103*1.5</f>
        <v>22.5</v>
      </c>
      <c r="D104" s="26"/>
      <c r="E104" s="26"/>
      <c r="F104" s="26"/>
    </row>
    <row r="105" spans="2:10" ht="20.100000000000001" customHeight="1" x14ac:dyDescent="0.25">
      <c r="B105" s="26"/>
      <c r="C105" s="26"/>
      <c r="D105" s="26"/>
      <c r="E105" s="26"/>
      <c r="F105" s="26"/>
    </row>
    <row r="106" spans="2:10" ht="75" x14ac:dyDescent="0.25">
      <c r="B106" s="4" t="s">
        <v>50</v>
      </c>
      <c r="C106" s="4" t="s">
        <v>51</v>
      </c>
      <c r="D106" s="4" t="s">
        <v>52</v>
      </c>
      <c r="E106" s="4" t="s">
        <v>58</v>
      </c>
      <c r="F106" s="4" t="s">
        <v>57</v>
      </c>
      <c r="G106" s="4" t="s">
        <v>59</v>
      </c>
      <c r="H106" s="20" t="s">
        <v>60</v>
      </c>
      <c r="I106" s="20" t="s">
        <v>62</v>
      </c>
      <c r="J106" s="20" t="s">
        <v>63</v>
      </c>
    </row>
    <row r="107" spans="2:10" ht="20.100000000000001" customHeight="1" x14ac:dyDescent="0.25">
      <c r="B107" s="8">
        <v>44896</v>
      </c>
      <c r="C107" s="29">
        <v>0.34722222222222227</v>
      </c>
      <c r="D107" s="29">
        <v>0.71875</v>
      </c>
      <c r="E107" s="43">
        <f>(D107-C107)*24</f>
        <v>8.9166666666666661</v>
      </c>
      <c r="F107" s="43">
        <f>IF(C107&gt;0.417,C107-(10/24),0)*24</f>
        <v>0</v>
      </c>
      <c r="G107" s="43">
        <f>IF(E107&gt;8,(E107-8),0)</f>
        <v>0.91666666666666607</v>
      </c>
      <c r="H107" s="31">
        <f>IF(E107&gt;8,8*$C$103+G107*$C$104,E107*$C$103)-F107*$F$103</f>
        <v>140.625</v>
      </c>
      <c r="I107" s="28">
        <f>H107*12%</f>
        <v>16.875</v>
      </c>
      <c r="J107" s="28">
        <f>H107-I107</f>
        <v>123.75</v>
      </c>
    </row>
    <row r="108" spans="2:10" ht="20.100000000000001" customHeight="1" x14ac:dyDescent="0.25">
      <c r="B108" s="8">
        <v>44897</v>
      </c>
      <c r="C108" s="29">
        <v>0.33333333333333331</v>
      </c>
      <c r="D108" s="29">
        <v>0.72569444444444453</v>
      </c>
      <c r="E108" s="43">
        <f>(D108-C108)*24</f>
        <v>9.4166666666666696</v>
      </c>
      <c r="F108" s="43">
        <f t="shared" ref="F108:F127" si="5">IF(C108&gt;0.417,C108-(10/24),0)*24</f>
        <v>0</v>
      </c>
      <c r="G108" s="43">
        <f t="shared" ref="G108:G127" si="6">IF(E108&gt;8,(E108-8),0)</f>
        <v>1.4166666666666696</v>
      </c>
      <c r="H108" s="31">
        <f t="shared" ref="H108:H127" si="7">IF(E108&gt;8,8*$C$103+G108*$C$104,E108*$C$103)-F108*$F$103</f>
        <v>151.87500000000006</v>
      </c>
      <c r="I108" s="28">
        <f t="shared" ref="I108:I127" si="8">H108*12%</f>
        <v>18.225000000000005</v>
      </c>
      <c r="J108" s="28">
        <f t="shared" ref="J108:J127" si="9">H108-I108</f>
        <v>133.65000000000006</v>
      </c>
    </row>
    <row r="109" spans="2:10" ht="20.100000000000001" customHeight="1" x14ac:dyDescent="0.25">
      <c r="B109" s="8">
        <v>44900</v>
      </c>
      <c r="C109" s="29">
        <v>0.38194444444444442</v>
      </c>
      <c r="D109" s="29">
        <v>0.70833333333333337</v>
      </c>
      <c r="E109" s="43">
        <f t="shared" ref="E109:E127" si="10">(D109-C109)*24</f>
        <v>7.8333333333333348</v>
      </c>
      <c r="F109" s="43">
        <f t="shared" si="5"/>
        <v>0</v>
      </c>
      <c r="G109" s="43">
        <f t="shared" si="6"/>
        <v>0</v>
      </c>
      <c r="H109" s="31">
        <f t="shared" si="7"/>
        <v>117.50000000000003</v>
      </c>
      <c r="I109" s="28">
        <f t="shared" si="8"/>
        <v>14.100000000000003</v>
      </c>
      <c r="J109" s="28">
        <f t="shared" si="9"/>
        <v>103.40000000000002</v>
      </c>
    </row>
    <row r="110" spans="2:10" ht="20.100000000000001" customHeight="1" x14ac:dyDescent="0.25">
      <c r="B110" s="8">
        <v>44901</v>
      </c>
      <c r="C110" s="29">
        <v>0.38541666666666669</v>
      </c>
      <c r="D110" s="29">
        <v>0.72916666666666663</v>
      </c>
      <c r="E110" s="43">
        <f t="shared" si="10"/>
        <v>8.2499999999999982</v>
      </c>
      <c r="F110" s="43">
        <f t="shared" si="5"/>
        <v>0</v>
      </c>
      <c r="G110" s="43">
        <f t="shared" si="6"/>
        <v>0.24999999999999822</v>
      </c>
      <c r="H110" s="31">
        <f t="shared" si="7"/>
        <v>125.62499999999996</v>
      </c>
      <c r="I110" s="28">
        <f t="shared" si="8"/>
        <v>15.074999999999994</v>
      </c>
      <c r="J110" s="28">
        <f t="shared" si="9"/>
        <v>110.54999999999997</v>
      </c>
    </row>
    <row r="111" spans="2:10" ht="20.100000000000001" customHeight="1" x14ac:dyDescent="0.25">
      <c r="B111" s="8">
        <v>44902</v>
      </c>
      <c r="C111" s="29">
        <v>0.3888888888888889</v>
      </c>
      <c r="D111" s="29">
        <v>0.75694444444444453</v>
      </c>
      <c r="E111" s="43">
        <f t="shared" si="10"/>
        <v>8.8333333333333357</v>
      </c>
      <c r="F111" s="43">
        <f t="shared" si="5"/>
        <v>0</v>
      </c>
      <c r="G111" s="43">
        <f t="shared" si="6"/>
        <v>0.8333333333333357</v>
      </c>
      <c r="H111" s="31">
        <f t="shared" si="7"/>
        <v>138.75000000000006</v>
      </c>
      <c r="I111" s="28">
        <f t="shared" si="8"/>
        <v>16.650000000000006</v>
      </c>
      <c r="J111" s="28">
        <f t="shared" si="9"/>
        <v>122.10000000000005</v>
      </c>
    </row>
    <row r="112" spans="2:10" ht="20.100000000000001" customHeight="1" x14ac:dyDescent="0.25">
      <c r="B112" s="8">
        <v>44903</v>
      </c>
      <c r="C112" s="29">
        <v>0.39583333333333331</v>
      </c>
      <c r="D112" s="29">
        <v>0.73958333333333337</v>
      </c>
      <c r="E112" s="43">
        <f t="shared" si="10"/>
        <v>8.2500000000000018</v>
      </c>
      <c r="F112" s="43">
        <f t="shared" si="5"/>
        <v>0</v>
      </c>
      <c r="G112" s="43">
        <f t="shared" si="6"/>
        <v>0.25000000000000178</v>
      </c>
      <c r="H112" s="31">
        <f t="shared" si="7"/>
        <v>125.62500000000004</v>
      </c>
      <c r="I112" s="28">
        <f t="shared" si="8"/>
        <v>15.075000000000005</v>
      </c>
      <c r="J112" s="28">
        <f t="shared" si="9"/>
        <v>110.55000000000004</v>
      </c>
    </row>
    <row r="113" spans="2:10" ht="20.100000000000001" customHeight="1" x14ac:dyDescent="0.25">
      <c r="B113" s="8">
        <v>44904</v>
      </c>
      <c r="C113" s="29">
        <v>0.41666666666666669</v>
      </c>
      <c r="D113" s="29">
        <v>0.72222222222222221</v>
      </c>
      <c r="E113" s="43">
        <f t="shared" si="10"/>
        <v>7.3333333333333321</v>
      </c>
      <c r="F113" s="43">
        <f t="shared" si="5"/>
        <v>0</v>
      </c>
      <c r="G113" s="43">
        <f t="shared" si="6"/>
        <v>0</v>
      </c>
      <c r="H113" s="31">
        <f t="shared" si="7"/>
        <v>109.99999999999999</v>
      </c>
      <c r="I113" s="28">
        <f t="shared" si="8"/>
        <v>13.199999999999998</v>
      </c>
      <c r="J113" s="28">
        <f t="shared" si="9"/>
        <v>96.799999999999983</v>
      </c>
    </row>
    <row r="114" spans="2:10" ht="20.100000000000001" customHeight="1" x14ac:dyDescent="0.25">
      <c r="B114" s="8">
        <v>44907</v>
      </c>
      <c r="C114" s="29">
        <v>0.375</v>
      </c>
      <c r="D114" s="29">
        <v>0.77083333333333337</v>
      </c>
      <c r="E114" s="43">
        <f t="shared" si="10"/>
        <v>9.5</v>
      </c>
      <c r="F114" s="43">
        <f t="shared" si="5"/>
        <v>0</v>
      </c>
      <c r="G114" s="43">
        <f t="shared" si="6"/>
        <v>1.5</v>
      </c>
      <c r="H114" s="31">
        <f t="shared" si="7"/>
        <v>153.75</v>
      </c>
      <c r="I114" s="28">
        <f t="shared" si="8"/>
        <v>18.45</v>
      </c>
      <c r="J114" s="28">
        <f t="shared" si="9"/>
        <v>135.30000000000001</v>
      </c>
    </row>
    <row r="115" spans="2:10" ht="20.100000000000001" customHeight="1" x14ac:dyDescent="0.25">
      <c r="B115" s="8">
        <v>44908</v>
      </c>
      <c r="C115" s="29">
        <v>0.36458333333333331</v>
      </c>
      <c r="D115" s="29">
        <v>0.71875</v>
      </c>
      <c r="E115" s="43">
        <f t="shared" si="10"/>
        <v>8.5</v>
      </c>
      <c r="F115" s="43">
        <f t="shared" si="5"/>
        <v>0</v>
      </c>
      <c r="G115" s="43">
        <f t="shared" si="6"/>
        <v>0.5</v>
      </c>
      <c r="H115" s="31">
        <f t="shared" si="7"/>
        <v>131.25</v>
      </c>
      <c r="I115" s="28">
        <f t="shared" si="8"/>
        <v>15.75</v>
      </c>
      <c r="J115" s="28">
        <f t="shared" si="9"/>
        <v>115.5</v>
      </c>
    </row>
    <row r="116" spans="2:10" ht="20.100000000000001" customHeight="1" x14ac:dyDescent="0.25">
      <c r="B116" s="8">
        <v>44909</v>
      </c>
      <c r="C116" s="29">
        <v>0.4375</v>
      </c>
      <c r="D116" s="29">
        <v>0.78125</v>
      </c>
      <c r="E116" s="43">
        <f t="shared" si="10"/>
        <v>8.25</v>
      </c>
      <c r="F116" s="43">
        <f t="shared" si="5"/>
        <v>0.49999999999999956</v>
      </c>
      <c r="G116" s="43">
        <f t="shared" si="6"/>
        <v>0.25</v>
      </c>
      <c r="H116" s="31">
        <f t="shared" si="7"/>
        <v>123.125</v>
      </c>
      <c r="I116" s="28">
        <f t="shared" si="8"/>
        <v>14.774999999999999</v>
      </c>
      <c r="J116" s="28">
        <f t="shared" si="9"/>
        <v>108.35</v>
      </c>
    </row>
    <row r="117" spans="2:10" ht="20.100000000000001" customHeight="1" x14ac:dyDescent="0.25">
      <c r="B117" s="8">
        <v>44910</v>
      </c>
      <c r="C117" s="29">
        <v>0.33333333333333331</v>
      </c>
      <c r="D117" s="29">
        <v>0.66666666666666663</v>
      </c>
      <c r="E117" s="43">
        <f t="shared" si="10"/>
        <v>8</v>
      </c>
      <c r="F117" s="43">
        <f t="shared" si="5"/>
        <v>0</v>
      </c>
      <c r="G117" s="43">
        <f t="shared" si="6"/>
        <v>0</v>
      </c>
      <c r="H117" s="31">
        <f t="shared" si="7"/>
        <v>120</v>
      </c>
      <c r="I117" s="28">
        <f t="shared" si="8"/>
        <v>14.399999999999999</v>
      </c>
      <c r="J117" s="28">
        <f t="shared" si="9"/>
        <v>105.6</v>
      </c>
    </row>
    <row r="118" spans="2:10" ht="20.100000000000001" customHeight="1" x14ac:dyDescent="0.25">
      <c r="B118" s="8">
        <v>44911</v>
      </c>
      <c r="C118" s="29">
        <v>0.41666666666666669</v>
      </c>
      <c r="D118" s="29">
        <v>0.71597222222222223</v>
      </c>
      <c r="E118" s="43">
        <f t="shared" si="10"/>
        <v>7.1833333333333336</v>
      </c>
      <c r="F118" s="43">
        <f t="shared" si="5"/>
        <v>0</v>
      </c>
      <c r="G118" s="43">
        <f t="shared" si="6"/>
        <v>0</v>
      </c>
      <c r="H118" s="31">
        <f t="shared" si="7"/>
        <v>107.75</v>
      </c>
      <c r="I118" s="28">
        <f t="shared" si="8"/>
        <v>12.93</v>
      </c>
      <c r="J118" s="28">
        <f t="shared" si="9"/>
        <v>94.82</v>
      </c>
    </row>
    <row r="119" spans="2:10" ht="20.100000000000001" customHeight="1" x14ac:dyDescent="0.25">
      <c r="B119" s="8">
        <v>44914</v>
      </c>
      <c r="C119" s="29">
        <v>0.37152777777777773</v>
      </c>
      <c r="D119" s="29">
        <v>0.68888888888888899</v>
      </c>
      <c r="E119" s="43">
        <f t="shared" si="10"/>
        <v>7.6166666666666707</v>
      </c>
      <c r="F119" s="43">
        <f t="shared" si="5"/>
        <v>0</v>
      </c>
      <c r="G119" s="43">
        <f t="shared" si="6"/>
        <v>0</v>
      </c>
      <c r="H119" s="31">
        <f t="shared" si="7"/>
        <v>114.25000000000006</v>
      </c>
      <c r="I119" s="28">
        <f t="shared" si="8"/>
        <v>13.710000000000006</v>
      </c>
      <c r="J119" s="28">
        <f t="shared" si="9"/>
        <v>100.54000000000005</v>
      </c>
    </row>
    <row r="120" spans="2:10" ht="20.100000000000001" customHeight="1" x14ac:dyDescent="0.25">
      <c r="B120" s="8">
        <v>44915</v>
      </c>
      <c r="C120" s="29">
        <v>0.40416666666666662</v>
      </c>
      <c r="D120" s="29">
        <v>0.72361111111111109</v>
      </c>
      <c r="E120" s="43">
        <f t="shared" si="10"/>
        <v>7.6666666666666679</v>
      </c>
      <c r="F120" s="43">
        <f t="shared" si="5"/>
        <v>0</v>
      </c>
      <c r="G120" s="43">
        <f t="shared" si="6"/>
        <v>0</v>
      </c>
      <c r="H120" s="31">
        <f t="shared" si="7"/>
        <v>115.00000000000001</v>
      </c>
      <c r="I120" s="28">
        <f t="shared" si="8"/>
        <v>13.8</v>
      </c>
      <c r="J120" s="28">
        <f t="shared" si="9"/>
        <v>101.20000000000002</v>
      </c>
    </row>
    <row r="121" spans="2:10" ht="20.100000000000001" customHeight="1" x14ac:dyDescent="0.25">
      <c r="B121" s="8">
        <v>44916</v>
      </c>
      <c r="C121" s="29">
        <v>0.41666666666666669</v>
      </c>
      <c r="D121" s="29">
        <v>0.76736111111111116</v>
      </c>
      <c r="E121" s="43">
        <f t="shared" si="10"/>
        <v>8.4166666666666679</v>
      </c>
      <c r="F121" s="43">
        <f t="shared" si="5"/>
        <v>0</v>
      </c>
      <c r="G121" s="43">
        <f t="shared" si="6"/>
        <v>0.41666666666666785</v>
      </c>
      <c r="H121" s="31">
        <f t="shared" si="7"/>
        <v>129.37500000000003</v>
      </c>
      <c r="I121" s="28">
        <f t="shared" si="8"/>
        <v>15.525000000000002</v>
      </c>
      <c r="J121" s="28">
        <f t="shared" si="9"/>
        <v>113.85000000000002</v>
      </c>
    </row>
    <row r="122" spans="2:10" ht="20.100000000000001" customHeight="1" x14ac:dyDescent="0.25">
      <c r="B122" s="8">
        <v>44917</v>
      </c>
      <c r="C122" s="29">
        <v>0.41319444444444442</v>
      </c>
      <c r="D122" s="29">
        <v>0.74236111111111114</v>
      </c>
      <c r="E122" s="43">
        <f t="shared" si="10"/>
        <v>7.9000000000000012</v>
      </c>
      <c r="F122" s="43">
        <f t="shared" si="5"/>
        <v>0</v>
      </c>
      <c r="G122" s="43">
        <f t="shared" si="6"/>
        <v>0</v>
      </c>
      <c r="H122" s="31">
        <f t="shared" si="7"/>
        <v>118.50000000000001</v>
      </c>
      <c r="I122" s="28">
        <f t="shared" si="8"/>
        <v>14.22</v>
      </c>
      <c r="J122" s="28">
        <f t="shared" si="9"/>
        <v>104.28000000000002</v>
      </c>
    </row>
    <row r="123" spans="2:10" ht="20.100000000000001" customHeight="1" x14ac:dyDescent="0.25">
      <c r="B123" s="8">
        <v>44918</v>
      </c>
      <c r="C123" s="29">
        <v>0.36249999999999999</v>
      </c>
      <c r="D123" s="29">
        <v>0.70277777777777783</v>
      </c>
      <c r="E123" s="43">
        <f t="shared" si="10"/>
        <v>8.1666666666666679</v>
      </c>
      <c r="F123" s="43">
        <f t="shared" si="5"/>
        <v>0</v>
      </c>
      <c r="G123" s="43">
        <f t="shared" si="6"/>
        <v>0.16666666666666785</v>
      </c>
      <c r="H123" s="31">
        <f t="shared" si="7"/>
        <v>123.75000000000003</v>
      </c>
      <c r="I123" s="28">
        <f t="shared" si="8"/>
        <v>14.850000000000003</v>
      </c>
      <c r="J123" s="28">
        <f t="shared" si="9"/>
        <v>108.90000000000002</v>
      </c>
    </row>
    <row r="124" spans="2:10" ht="20.100000000000001" customHeight="1" x14ac:dyDescent="0.25">
      <c r="B124" s="8">
        <v>44922</v>
      </c>
      <c r="C124" s="29">
        <v>0.36458333333333331</v>
      </c>
      <c r="D124" s="29">
        <v>0.74236111111111114</v>
      </c>
      <c r="E124" s="43">
        <f t="shared" si="10"/>
        <v>9.0666666666666682</v>
      </c>
      <c r="F124" s="43">
        <f t="shared" si="5"/>
        <v>0</v>
      </c>
      <c r="G124" s="43">
        <f t="shared" si="6"/>
        <v>1.0666666666666682</v>
      </c>
      <c r="H124" s="31">
        <f t="shared" si="7"/>
        <v>144.00000000000003</v>
      </c>
      <c r="I124" s="28">
        <f t="shared" si="8"/>
        <v>17.28</v>
      </c>
      <c r="J124" s="28">
        <f t="shared" si="9"/>
        <v>126.72000000000003</v>
      </c>
    </row>
    <row r="125" spans="2:10" ht="20.100000000000001" customHeight="1" x14ac:dyDescent="0.25">
      <c r="B125" s="8">
        <v>44923</v>
      </c>
      <c r="C125" s="29">
        <v>0.3923611111111111</v>
      </c>
      <c r="D125" s="29">
        <v>0.75138888888888899</v>
      </c>
      <c r="E125" s="43">
        <f t="shared" si="10"/>
        <v>8.6166666666666689</v>
      </c>
      <c r="F125" s="43">
        <f t="shared" si="5"/>
        <v>0</v>
      </c>
      <c r="G125" s="43">
        <f t="shared" si="6"/>
        <v>0.61666666666666892</v>
      </c>
      <c r="H125" s="31">
        <f t="shared" si="7"/>
        <v>133.87500000000006</v>
      </c>
      <c r="I125" s="28">
        <f t="shared" si="8"/>
        <v>16.065000000000005</v>
      </c>
      <c r="J125" s="28">
        <f t="shared" si="9"/>
        <v>117.81000000000006</v>
      </c>
    </row>
    <row r="126" spans="2:10" ht="20.100000000000001" customHeight="1" x14ac:dyDescent="0.25">
      <c r="B126" s="8">
        <v>44924</v>
      </c>
      <c r="C126" s="29">
        <v>0.41875000000000001</v>
      </c>
      <c r="D126" s="29">
        <v>0.75347222222222221</v>
      </c>
      <c r="E126" s="43">
        <f t="shared" si="10"/>
        <v>8.0333333333333332</v>
      </c>
      <c r="F126" s="43">
        <f t="shared" si="5"/>
        <v>4.9999999999999822E-2</v>
      </c>
      <c r="G126" s="43">
        <f t="shared" si="6"/>
        <v>3.3333333333333215E-2</v>
      </c>
      <c r="H126" s="31">
        <f t="shared" si="7"/>
        <v>120.5</v>
      </c>
      <c r="I126" s="28">
        <f t="shared" si="8"/>
        <v>14.459999999999999</v>
      </c>
      <c r="J126" s="28">
        <f t="shared" si="9"/>
        <v>106.04</v>
      </c>
    </row>
    <row r="127" spans="2:10" ht="20.100000000000001" customHeight="1" x14ac:dyDescent="0.25">
      <c r="B127" s="8">
        <v>44925</v>
      </c>
      <c r="C127" s="29">
        <v>0.46180555555555558</v>
      </c>
      <c r="D127" s="29">
        <v>0.74652777777777779</v>
      </c>
      <c r="E127" s="43">
        <f t="shared" si="10"/>
        <v>6.833333333333333</v>
      </c>
      <c r="F127" s="43">
        <f t="shared" si="5"/>
        <v>1.0833333333333335</v>
      </c>
      <c r="G127" s="43">
        <f t="shared" si="6"/>
        <v>0</v>
      </c>
      <c r="H127" s="31">
        <f t="shared" si="7"/>
        <v>97.083333333333329</v>
      </c>
      <c r="I127" s="28">
        <f t="shared" si="8"/>
        <v>11.649999999999999</v>
      </c>
      <c r="J127" s="28">
        <f t="shared" si="9"/>
        <v>85.433333333333337</v>
      </c>
    </row>
    <row r="128" spans="2:10" ht="20.100000000000001" customHeight="1" x14ac:dyDescent="0.25">
      <c r="B128" s="34" t="s">
        <v>56</v>
      </c>
      <c r="C128" s="34"/>
      <c r="D128" s="34"/>
      <c r="E128" s="34"/>
      <c r="F128" s="34"/>
      <c r="G128" s="34"/>
      <c r="H128" s="34"/>
      <c r="I128" s="34"/>
      <c r="J128" s="35">
        <f>SUM(J107:J127)</f>
        <v>2325.1433333333334</v>
      </c>
    </row>
  </sheetData>
  <mergeCells count="4">
    <mergeCell ref="B2:I2"/>
    <mergeCell ref="B102:C102"/>
    <mergeCell ref="E102:F102"/>
    <mergeCell ref="B128:I128"/>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Problem</vt:lpstr>
      <vt:lpstr>Reference Tables</vt:lpstr>
      <vt:lpstr>Solution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dc:creator>
  <cp:lastModifiedBy>Rafiul Haq</cp:lastModifiedBy>
  <dcterms:created xsi:type="dcterms:W3CDTF">2015-06-05T18:17:20Z</dcterms:created>
  <dcterms:modified xsi:type="dcterms:W3CDTF">2022-11-27T17:24:43Z</dcterms:modified>
</cp:coreProperties>
</file>