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Tanim\5707_67-0068\"/>
    </mc:Choice>
  </mc:AlternateContent>
  <xr:revisionPtr revIDLastSave="0" documentId="13_ncr:1_{5406B805-201A-42E4-9A08-F3B61C10DD8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ample Dataset" sheetId="79" r:id="rId1"/>
    <sheet name="Sankey Diagram Dataset" sheetId="80" r:id="rId2"/>
    <sheet name="Sankey Lines Table" sheetId="81" r:id="rId3"/>
    <sheet name="Sankey Diagram" sheetId="82" r:id="rId4"/>
  </sheets>
  <definedNames>
    <definedName name="Employee" localSheetId="3">'Sankey Diagram'!#REF!</definedName>
    <definedName name="Employee" localSheetId="1">'Sankey Diagram Dataset'!$B$5:$B$8</definedName>
    <definedName name="Employee" localSheetId="2">'Sankey Lines Table'!$B$5:$B$23</definedName>
    <definedName name="Employee">'Sample Dataset'!$B$5:$B$8</definedName>
    <definedName name="Space">'Sankey Diagram Dataset'!$D$10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81" l="1"/>
  <c r="C39" i="81"/>
  <c r="C40" i="81"/>
  <c r="C41" i="81"/>
  <c r="C42" i="81"/>
  <c r="C43" i="81"/>
  <c r="C44" i="81"/>
  <c r="L21" i="81"/>
  <c r="D6" i="81"/>
  <c r="L6" i="81" s="1"/>
  <c r="D7" i="81"/>
  <c r="K7" i="81" s="1"/>
  <c r="D8" i="81"/>
  <c r="J8" i="81" s="1"/>
  <c r="D9" i="81"/>
  <c r="M9" i="81" s="1"/>
  <c r="D10" i="81"/>
  <c r="L10" i="81" s="1"/>
  <c r="D11" i="81"/>
  <c r="K11" i="81" s="1"/>
  <c r="D12" i="81"/>
  <c r="J12" i="81" s="1"/>
  <c r="D13" i="81"/>
  <c r="M13" i="81" s="1"/>
  <c r="D14" i="81"/>
  <c r="L14" i="81" s="1"/>
  <c r="D15" i="81"/>
  <c r="K15" i="81" s="1"/>
  <c r="D16" i="81"/>
  <c r="J16" i="81" s="1"/>
  <c r="D17" i="81"/>
  <c r="M17" i="81" s="1"/>
  <c r="D18" i="81"/>
  <c r="L18" i="81" s="1"/>
  <c r="D19" i="81"/>
  <c r="K19" i="81" s="1"/>
  <c r="D20" i="81"/>
  <c r="J20" i="81" s="1"/>
  <c r="D21" i="81"/>
  <c r="M21" i="81" s="1"/>
  <c r="D22" i="81"/>
  <c r="L22" i="81" s="1"/>
  <c r="D23" i="81"/>
  <c r="K23" i="81" s="1"/>
  <c r="D5" i="81"/>
  <c r="F5" i="81" s="1"/>
  <c r="G5" i="81" s="1"/>
  <c r="K22" i="81" l="1"/>
  <c r="L9" i="81"/>
  <c r="K18" i="81"/>
  <c r="C31" i="81"/>
  <c r="K6" i="81"/>
  <c r="M12" i="81"/>
  <c r="C28" i="81"/>
  <c r="K14" i="81"/>
  <c r="L17" i="81"/>
  <c r="M20" i="81"/>
  <c r="C34" i="81"/>
  <c r="C30" i="81"/>
  <c r="C32" i="81"/>
  <c r="L5" i="81"/>
  <c r="M8" i="81"/>
  <c r="K10" i="81"/>
  <c r="L13" i="81"/>
  <c r="M16" i="81"/>
  <c r="C33" i="81"/>
  <c r="C29" i="81"/>
  <c r="F9" i="81"/>
  <c r="G9" i="81" s="1"/>
  <c r="I16" i="81"/>
  <c r="H16" i="81" s="1"/>
  <c r="J19" i="81"/>
  <c r="J7" i="81"/>
  <c r="F20" i="81"/>
  <c r="G20" i="81" s="1"/>
  <c r="F16" i="81"/>
  <c r="G16" i="81" s="1"/>
  <c r="F12" i="81"/>
  <c r="G12" i="81" s="1"/>
  <c r="O12" i="81" s="1"/>
  <c r="F8" i="81"/>
  <c r="G8" i="81" s="1"/>
  <c r="I23" i="81"/>
  <c r="H23" i="81" s="1"/>
  <c r="I19" i="81"/>
  <c r="H19" i="81" s="1"/>
  <c r="I15" i="81"/>
  <c r="H15" i="81" s="1"/>
  <c r="I11" i="81"/>
  <c r="H11" i="81" s="1"/>
  <c r="I7" i="81"/>
  <c r="H7" i="81" s="1"/>
  <c r="J22" i="81"/>
  <c r="J18" i="81"/>
  <c r="J14" i="81"/>
  <c r="J10" i="81"/>
  <c r="J6" i="81"/>
  <c r="K21" i="81"/>
  <c r="K17" i="81"/>
  <c r="K13" i="81"/>
  <c r="K9" i="81"/>
  <c r="K5" i="81"/>
  <c r="O5" i="81" s="1"/>
  <c r="L20" i="81"/>
  <c r="L16" i="81"/>
  <c r="L12" i="81"/>
  <c r="L8" i="81"/>
  <c r="M23" i="81"/>
  <c r="M19" i="81"/>
  <c r="Q19" i="81" s="1"/>
  <c r="M15" i="81"/>
  <c r="M11" i="81"/>
  <c r="M7" i="81"/>
  <c r="Q15" i="81"/>
  <c r="I20" i="81"/>
  <c r="H20" i="81" s="1"/>
  <c r="I8" i="81"/>
  <c r="H8" i="81" s="1"/>
  <c r="P8" i="81" s="1"/>
  <c r="J11" i="81"/>
  <c r="F23" i="81"/>
  <c r="G23" i="81" s="1"/>
  <c r="O23" i="81" s="1"/>
  <c r="F19" i="81"/>
  <c r="G19" i="81" s="1"/>
  <c r="F15" i="81"/>
  <c r="G15" i="81" s="1"/>
  <c r="O15" i="81" s="1"/>
  <c r="F11" i="81"/>
  <c r="G11" i="81" s="1"/>
  <c r="O11" i="81" s="1"/>
  <c r="F7" i="81"/>
  <c r="G7" i="81" s="1"/>
  <c r="I22" i="81"/>
  <c r="H22" i="81" s="1"/>
  <c r="I18" i="81"/>
  <c r="H18" i="81" s="1"/>
  <c r="P18" i="81" s="1"/>
  <c r="I14" i="81"/>
  <c r="H14" i="81" s="1"/>
  <c r="P14" i="81" s="1"/>
  <c r="I10" i="81"/>
  <c r="H10" i="81" s="1"/>
  <c r="I6" i="81"/>
  <c r="H6" i="81" s="1"/>
  <c r="J21" i="81"/>
  <c r="J17" i="81"/>
  <c r="J13" i="81"/>
  <c r="J9" i="81"/>
  <c r="J5" i="81"/>
  <c r="N5" i="81" s="1"/>
  <c r="K20" i="81"/>
  <c r="K16" i="81"/>
  <c r="O16" i="81" s="1"/>
  <c r="K12" i="81"/>
  <c r="K8" i="81"/>
  <c r="L23" i="81"/>
  <c r="P23" i="81" s="1"/>
  <c r="L19" i="81"/>
  <c r="P19" i="81" s="1"/>
  <c r="L15" i="81"/>
  <c r="P15" i="81" s="1"/>
  <c r="L11" i="81"/>
  <c r="L7" i="81"/>
  <c r="P7" i="81" s="1"/>
  <c r="M22" i="81"/>
  <c r="M18" i="81"/>
  <c r="M14" i="81"/>
  <c r="M10" i="81"/>
  <c r="M6" i="81"/>
  <c r="F21" i="81"/>
  <c r="G21" i="81" s="1"/>
  <c r="O21" i="81" s="1"/>
  <c r="F17" i="81"/>
  <c r="G17" i="81" s="1"/>
  <c r="F13" i="81"/>
  <c r="G13" i="81" s="1"/>
  <c r="O13" i="81" s="1"/>
  <c r="I12" i="81"/>
  <c r="H12" i="81" s="1"/>
  <c r="P12" i="81" s="1"/>
  <c r="J23" i="81"/>
  <c r="J15" i="81"/>
  <c r="Q16" i="81"/>
  <c r="F22" i="81"/>
  <c r="G22" i="81" s="1"/>
  <c r="O22" i="81" s="1"/>
  <c r="F18" i="81"/>
  <c r="G18" i="81" s="1"/>
  <c r="O18" i="81" s="1"/>
  <c r="F14" i="81"/>
  <c r="G14" i="81" s="1"/>
  <c r="O14" i="81" s="1"/>
  <c r="F10" i="81"/>
  <c r="G10" i="81" s="1"/>
  <c r="O10" i="81" s="1"/>
  <c r="F6" i="81"/>
  <c r="G6" i="81" s="1"/>
  <c r="O6" i="81" s="1"/>
  <c r="I21" i="81"/>
  <c r="H21" i="81" s="1"/>
  <c r="P21" i="81" s="1"/>
  <c r="I17" i="81"/>
  <c r="H17" i="81" s="1"/>
  <c r="P17" i="81" s="1"/>
  <c r="I13" i="81"/>
  <c r="H13" i="81" s="1"/>
  <c r="P13" i="81" s="1"/>
  <c r="I9" i="81"/>
  <c r="H9" i="81" s="1"/>
  <c r="P9" i="81" s="1"/>
  <c r="I5" i="81"/>
  <c r="H5" i="81" s="1"/>
  <c r="M5" i="81"/>
  <c r="N20" i="81"/>
  <c r="N16" i="81"/>
  <c r="N12" i="81"/>
  <c r="O19" i="81"/>
  <c r="O7" i="81"/>
  <c r="P22" i="81"/>
  <c r="P10" i="81"/>
  <c r="P6" i="81"/>
  <c r="Q21" i="81"/>
  <c r="Q9" i="81"/>
  <c r="O20" i="81" l="1"/>
  <c r="P16" i="81"/>
  <c r="Q8" i="81"/>
  <c r="O9" i="81"/>
  <c r="N19" i="81"/>
  <c r="N9" i="81"/>
  <c r="Q14" i="81"/>
  <c r="Q7" i="81"/>
  <c r="Q23" i="81"/>
  <c r="O8" i="81"/>
  <c r="P5" i="81"/>
  <c r="Q18" i="81"/>
  <c r="P11" i="81"/>
  <c r="Q17" i="81"/>
  <c r="O17" i="81"/>
  <c r="Q6" i="81"/>
  <c r="Q22" i="81"/>
  <c r="N13" i="81"/>
  <c r="P20" i="81"/>
  <c r="Q20" i="81"/>
  <c r="Q12" i="81"/>
  <c r="N14" i="81"/>
  <c r="N11" i="81"/>
  <c r="N8" i="81"/>
  <c r="N7" i="81"/>
  <c r="N23" i="81"/>
  <c r="Q10" i="81"/>
  <c r="N17" i="81"/>
  <c r="Q11" i="81"/>
  <c r="N18" i="81"/>
  <c r="N15" i="81"/>
  <c r="Q13" i="81"/>
  <c r="N10" i="81"/>
  <c r="N21" i="81"/>
  <c r="N6" i="81"/>
  <c r="N22" i="81"/>
  <c r="Q5" i="81"/>
</calcChain>
</file>

<file path=xl/sharedStrings.xml><?xml version="1.0" encoding="utf-8"?>
<sst xmlns="http://schemas.openxmlformats.org/spreadsheetml/2006/main" count="98" uniqueCount="37">
  <si>
    <t>Employee</t>
  </si>
  <si>
    <t>Making a Sankey Diagram in Excel</t>
  </si>
  <si>
    <t>Salary</t>
  </si>
  <si>
    <t>Rent</t>
  </si>
  <si>
    <t>Food</t>
  </si>
  <si>
    <t>Insurance</t>
  </si>
  <si>
    <t>Savings</t>
  </si>
  <si>
    <t>Business Profit</t>
  </si>
  <si>
    <t>Stock Dividends</t>
  </si>
  <si>
    <t>Rental</t>
  </si>
  <si>
    <t>Space:</t>
  </si>
  <si>
    <t>Sample Dataset</t>
  </si>
  <si>
    <t>From / To</t>
  </si>
  <si>
    <t>From</t>
  </si>
  <si>
    <t>Value</t>
  </si>
  <si>
    <t>End Position</t>
  </si>
  <si>
    <t>Sankey Lines Table</t>
  </si>
  <si>
    <t>Space 1</t>
  </si>
  <si>
    <t>Space 2</t>
  </si>
  <si>
    <t>Space 3</t>
  </si>
  <si>
    <t>To</t>
  </si>
  <si>
    <t>Astart</t>
  </si>
  <si>
    <t>Vstart</t>
  </si>
  <si>
    <t>Vend</t>
  </si>
  <si>
    <t>Bstart</t>
  </si>
  <si>
    <t>Destination Pillars</t>
  </si>
  <si>
    <t>Source Pillars</t>
  </si>
  <si>
    <t>Spacing</t>
  </si>
  <si>
    <t>Amid1</t>
  </si>
  <si>
    <t>Amid2</t>
  </si>
  <si>
    <t>Aend</t>
  </si>
  <si>
    <t>Vmid1</t>
  </si>
  <si>
    <t>Vmid2</t>
  </si>
  <si>
    <t>Bmid1</t>
  </si>
  <si>
    <t>Bmid2</t>
  </si>
  <si>
    <t>Bend</t>
  </si>
  <si>
    <t>Sankey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</si>
</sst>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3" borderId="0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5" borderId="2" xfId="3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6" borderId="2" xfId="4" applyBorder="1" applyAlignment="1">
      <alignment vertical="center"/>
    </xf>
    <xf numFmtId="0" fontId="1" fillId="3" borderId="0" xfId="1" applyFill="1" applyBorder="1" applyAlignment="1">
      <alignment horizontal="center" vertical="center"/>
    </xf>
    <xf numFmtId="0" fontId="6" fillId="6" borderId="2" xfId="4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7" borderId="2" xfId="0" applyFont="1" applyFill="1" applyBorder="1" applyAlignment="1">
      <alignment vertical="center"/>
    </xf>
  </cellXfs>
  <cellStyles count="5">
    <cellStyle name="40% - Accent6" xfId="3" builtinId="51"/>
    <cellStyle name="60% - Accent6" xfId="4" builtinId="52"/>
    <cellStyle name="Accent6" xfId="2" builtinId="49"/>
    <cellStyle name="Heading 2" xfId="1" builtinId="17"/>
    <cellStyle name="Normal" xfId="0" builtinId="0"/>
  </cellStyles>
  <dxfs count="43"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44444444444446E-2"/>
          <c:y val="4.4817927170868348E-2"/>
          <c:w val="0.93481481481481477"/>
          <c:h val="0.917833800186741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'Sankey Lines Table'!$B$38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Table'!$C$38</c:f>
              <c:numCache>
                <c:formatCode>General</c:formatCode>
                <c:ptCount val="1"/>
                <c:pt idx="0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F-4486-8FF4-5AB5EB43C5B2}"/>
            </c:ext>
          </c:extLst>
        </c:ser>
        <c:ser>
          <c:idx val="1"/>
          <c:order val="1"/>
          <c:tx>
            <c:strRef>
              <c:f>'Sankey Lines Table'!$B$39</c:f>
              <c:strCache>
                <c:ptCount val="1"/>
                <c:pt idx="0">
                  <c:v>Space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Table'!$C$39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F-4486-8FF4-5AB5EB43C5B2}"/>
            </c:ext>
          </c:extLst>
        </c:ser>
        <c:ser>
          <c:idx val="2"/>
          <c:order val="2"/>
          <c:tx>
            <c:strRef>
              <c:f>'Sankey Lines Table'!$B$40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Table'!$C$40</c:f>
              <c:numCache>
                <c:formatCode>General</c:formatCode>
                <c:ptCount val="1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F-4486-8FF4-5AB5EB43C5B2}"/>
            </c:ext>
          </c:extLst>
        </c:ser>
        <c:ser>
          <c:idx val="3"/>
          <c:order val="3"/>
          <c:tx>
            <c:strRef>
              <c:f>'Sankey Lines Table'!$B$41</c:f>
              <c:strCache>
                <c:ptCount val="1"/>
                <c:pt idx="0">
                  <c:v>Space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Table'!$C$41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DF-4486-8FF4-5AB5EB43C5B2}"/>
            </c:ext>
          </c:extLst>
        </c:ser>
        <c:ser>
          <c:idx val="4"/>
          <c:order val="4"/>
          <c:tx>
            <c:strRef>
              <c:f>'Sankey Lines Table'!$B$42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Table'!$C$42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DF-4486-8FF4-5AB5EB43C5B2}"/>
            </c:ext>
          </c:extLst>
        </c:ser>
        <c:ser>
          <c:idx val="5"/>
          <c:order val="5"/>
          <c:tx>
            <c:strRef>
              <c:f>'Sankey Lines Table'!$B$43</c:f>
              <c:strCache>
                <c:ptCount val="1"/>
                <c:pt idx="0">
                  <c:v>Space 3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Table'!$C$43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DF-4486-8FF4-5AB5EB43C5B2}"/>
            </c:ext>
          </c:extLst>
        </c:ser>
        <c:ser>
          <c:idx val="6"/>
          <c:order val="6"/>
          <c:tx>
            <c:strRef>
              <c:f>'Sankey Lines Table'!$B$44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DF-4486-8FF4-5AB5EB43C5B2}"/>
              </c:ext>
            </c:extLst>
          </c:dPt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Table'!$C$44</c:f>
              <c:numCache>
                <c:formatCode>General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DF-4486-8FF4-5AB5EB43C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235407"/>
        <c:axId val="1298073695"/>
      </c:barChart>
      <c:catAx>
        <c:axId val="1137235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8073695"/>
        <c:crosses val="autoZero"/>
        <c:auto val="1"/>
        <c:lblAlgn val="ctr"/>
        <c:lblOffset val="100"/>
        <c:noMultiLvlLbl val="0"/>
      </c:catAx>
      <c:valAx>
        <c:axId val="129807369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3723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85375118708452E-2"/>
          <c:y val="4.0182648401826483E-2"/>
          <c:w val="0.91642924976258311"/>
          <c:h val="0.919634703196346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'Sankey Lines Table'!$B$28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Table'!$C$28</c:f>
              <c:numCache>
                <c:formatCode>General</c:formatCode>
                <c:ptCount val="1"/>
                <c:pt idx="0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3C9-B484-F8850A8B5480}"/>
            </c:ext>
          </c:extLst>
        </c:ser>
        <c:ser>
          <c:idx val="1"/>
          <c:order val="1"/>
          <c:tx>
            <c:strRef>
              <c:f>'Sankey Lines Table'!$B$29</c:f>
              <c:strCache>
                <c:ptCount val="1"/>
                <c:pt idx="0">
                  <c:v>Space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Table'!$C$29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3C9-B484-F8850A8B5480}"/>
            </c:ext>
          </c:extLst>
        </c:ser>
        <c:ser>
          <c:idx val="2"/>
          <c:order val="2"/>
          <c:tx>
            <c:strRef>
              <c:f>'Sankey Lines Table'!$B$30</c:f>
              <c:strCache>
                <c:ptCount val="1"/>
                <c:pt idx="0">
                  <c:v>Business Profit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Table'!$C$30</c:f>
              <c:numCache>
                <c:formatCode>General</c:formatCode>
                <c:ptCount val="1"/>
                <c:pt idx="0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A-43C9-B484-F8850A8B5480}"/>
            </c:ext>
          </c:extLst>
        </c:ser>
        <c:ser>
          <c:idx val="3"/>
          <c:order val="3"/>
          <c:tx>
            <c:strRef>
              <c:f>'Sankey Lines Table'!$B$31</c:f>
              <c:strCache>
                <c:ptCount val="1"/>
                <c:pt idx="0">
                  <c:v>Space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Table'!$C$31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A-43C9-B484-F8850A8B5480}"/>
            </c:ext>
          </c:extLst>
        </c:ser>
        <c:ser>
          <c:idx val="4"/>
          <c:order val="4"/>
          <c:tx>
            <c:strRef>
              <c:f>'Sankey Lines Table'!$B$32</c:f>
              <c:strCache>
                <c:ptCount val="1"/>
                <c:pt idx="0">
                  <c:v>Stock Dividends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Table'!$C$32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4A-43C9-B484-F8850A8B5480}"/>
            </c:ext>
          </c:extLst>
        </c:ser>
        <c:ser>
          <c:idx val="5"/>
          <c:order val="5"/>
          <c:tx>
            <c:strRef>
              <c:f>'Sankey Lines Table'!$B$33</c:f>
              <c:strCache>
                <c:ptCount val="1"/>
                <c:pt idx="0">
                  <c:v>Space 3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Table'!$C$33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4A-43C9-B484-F8850A8B5480}"/>
            </c:ext>
          </c:extLst>
        </c:ser>
        <c:ser>
          <c:idx val="6"/>
          <c:order val="6"/>
          <c:tx>
            <c:strRef>
              <c:f>'Sankey Lines Table'!$B$34</c:f>
              <c:strCache>
                <c:ptCount val="1"/>
                <c:pt idx="0">
                  <c:v>Rental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Table'!$C$27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Table'!$C$34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4A-43C9-B484-F8850A8B5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7959839"/>
        <c:axId val="1297948191"/>
      </c:barChart>
      <c:catAx>
        <c:axId val="12979598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7948191"/>
        <c:crosses val="autoZero"/>
        <c:auto val="1"/>
        <c:lblAlgn val="ctr"/>
        <c:lblOffset val="100"/>
        <c:noMultiLvlLbl val="0"/>
      </c:catAx>
      <c:valAx>
        <c:axId val="129794819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9795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887075177259368E-2"/>
          <c:y val="4.3835603829690054E-2"/>
          <c:w val="0.95222584964548129"/>
          <c:h val="0.91963472631223486"/>
        </c:manualLayout>
      </c:layout>
      <c:areaChart>
        <c:grouping val="percentStack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Table'!$F$5:$I$5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C-4ADA-843E-26B940785FAA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Table'!$J$5:$M$5</c:f>
              <c:numCache>
                <c:formatCode>General</c:formatCode>
                <c:ptCount val="4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C-4ADA-843E-26B940785FAA}"/>
            </c:ext>
          </c:extLst>
        </c:ser>
        <c:ser>
          <c:idx val="2"/>
          <c:order val="2"/>
          <c:tx>
            <c:v>3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Table'!$N$5:$Q$5</c:f>
              <c:numCache>
                <c:formatCode>General</c:formatCode>
                <c:ptCount val="4"/>
                <c:pt idx="0">
                  <c:v>2550</c:v>
                </c:pt>
                <c:pt idx="1">
                  <c:v>2550</c:v>
                </c:pt>
                <c:pt idx="2">
                  <c:v>2550</c:v>
                </c:pt>
                <c:pt idx="3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C-4ADA-843E-26B940785FAA}"/>
            </c:ext>
          </c:extLst>
        </c:ser>
        <c:ser>
          <c:idx val="3"/>
          <c:order val="3"/>
          <c:tx>
            <c:v>4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Table'!$F$6:$I$6</c:f>
              <c:numCache>
                <c:formatCode>General</c:formatCode>
                <c:ptCount val="4"/>
                <c:pt idx="0">
                  <c:v>700</c:v>
                </c:pt>
                <c:pt idx="1">
                  <c:v>700</c:v>
                </c:pt>
                <c:pt idx="2">
                  <c:v>1450</c:v>
                </c:pt>
                <c:pt idx="3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C-4ADA-843E-26B940785FAA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Table'!$J$6:$M$6</c:f>
              <c:numCache>
                <c:formatCode>General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C-4ADA-843E-26B940785FAA}"/>
            </c:ext>
          </c:extLst>
        </c:ser>
        <c:ser>
          <c:idx val="5"/>
          <c:order val="5"/>
          <c:tx>
            <c:v>6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Table'!$N$6:$Q$6</c:f>
              <c:numCache>
                <c:formatCode>General</c:formatCode>
                <c:ptCount val="4"/>
                <c:pt idx="0">
                  <c:v>2300</c:v>
                </c:pt>
                <c:pt idx="1">
                  <c:v>2300</c:v>
                </c:pt>
                <c:pt idx="2">
                  <c:v>1550</c:v>
                </c:pt>
                <c:pt idx="3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FC-4ADA-843E-26B940785FAA}"/>
            </c:ext>
          </c:extLst>
        </c:ser>
        <c:ser>
          <c:idx val="6"/>
          <c:order val="6"/>
          <c:tx>
            <c:v>7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Table'!$F$7:$I$7</c:f>
              <c:numCache>
                <c:formatCode>General</c:formatCode>
                <c:ptCount val="4"/>
                <c:pt idx="0">
                  <c:v>950</c:v>
                </c:pt>
                <c:pt idx="1">
                  <c:v>950</c:v>
                </c:pt>
                <c:pt idx="2">
                  <c:v>2100</c:v>
                </c:pt>
                <c:pt idx="3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C-4ADA-843E-26B940785FAA}"/>
            </c:ext>
          </c:extLst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Table'!$J$7:$M$7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FC-4ADA-843E-26B940785FAA}"/>
            </c:ext>
          </c:extLst>
        </c:ser>
        <c:ser>
          <c:idx val="8"/>
          <c:order val="8"/>
          <c:tx>
            <c:v>9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Table'!$N$7:$Q$7</c:f>
              <c:numCache>
                <c:formatCode>General</c:formatCode>
                <c:ptCount val="4"/>
                <c:pt idx="0">
                  <c:v>2150</c:v>
                </c:pt>
                <c:pt idx="1">
                  <c:v>2150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FC-4ADA-843E-26B940785FAA}"/>
            </c:ext>
          </c:extLst>
        </c:ser>
        <c:ser>
          <c:idx val="9"/>
          <c:order val="9"/>
          <c:tx>
            <c:v>10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Table'!$F$8:$H$8</c:f>
              <c:numCache>
                <c:formatCode>General</c:formatCode>
                <c:ptCount val="3"/>
                <c:pt idx="0">
                  <c:v>1100</c:v>
                </c:pt>
                <c:pt idx="1">
                  <c:v>1100</c:v>
                </c:pt>
                <c:pt idx="2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FC-4ADA-843E-26B940785FAA}"/>
            </c:ext>
          </c:extLst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Table'!$J$8:$M$8</c:f>
              <c:numCache>
                <c:formatCode>General</c:formatCode>
                <c:ptCount val="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FC-4ADA-843E-26B940785FAA}"/>
            </c:ext>
          </c:extLst>
        </c:ser>
        <c:ser>
          <c:idx val="11"/>
          <c:order val="11"/>
          <c:tx>
            <c:v>12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Table'!$N$8:$Q$8</c:f>
              <c:numCache>
                <c:formatCode>General</c:formatCode>
                <c:ptCount val="4"/>
                <c:pt idx="0">
                  <c:v>1850</c:v>
                </c:pt>
                <c:pt idx="1">
                  <c:v>1850</c:v>
                </c:pt>
                <c:pt idx="2">
                  <c:v>450</c:v>
                </c:pt>
                <c:pt idx="3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FC-4ADA-843E-26B940785FAA}"/>
            </c:ext>
          </c:extLst>
        </c:ser>
        <c:ser>
          <c:idx val="12"/>
          <c:order val="12"/>
          <c:tx>
            <c:v>13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Table'!$F$9:$I$9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1300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FC-4ADA-843E-26B940785FAA}"/>
            </c:ext>
          </c:extLst>
        </c:ser>
        <c:ser>
          <c:idx val="13"/>
          <c:order val="13"/>
          <c:tx>
            <c:v>14</c:v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Table'!$J$9:$M$9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FC-4ADA-843E-26B940785FAA}"/>
            </c:ext>
          </c:extLst>
        </c:ser>
        <c:ser>
          <c:idx val="14"/>
          <c:order val="14"/>
          <c:tx>
            <c:v>15</c:v>
          </c:tx>
          <c:spPr>
            <a:noFill/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Table'!$N$9:$Q$9</c:f>
              <c:numCache>
                <c:formatCode>General</c:formatCode>
                <c:ptCount val="4"/>
                <c:pt idx="0">
                  <c:v>1700</c:v>
                </c:pt>
                <c:pt idx="1">
                  <c:v>1700</c:v>
                </c:pt>
                <c:pt idx="2">
                  <c:v>1800</c:v>
                </c:pt>
                <c:pt idx="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FC-4ADA-843E-26B940785FAA}"/>
            </c:ext>
          </c:extLst>
        </c:ser>
        <c:ser>
          <c:idx val="15"/>
          <c:order val="15"/>
          <c:tx>
            <c:v>17</c:v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Table'!$J$10:$M$10</c:f>
              <c:numCache>
                <c:formatCode>General</c:formatCode>
                <c:ptCount val="4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FC-4ADA-843E-26B940785FAA}"/>
            </c:ext>
          </c:extLst>
        </c:ser>
        <c:ser>
          <c:idx val="16"/>
          <c:order val="16"/>
          <c:tx>
            <c:v>20</c:v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Table'!$J$11:$M$11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FC-4ADA-843E-26B940785FAA}"/>
            </c:ext>
          </c:extLst>
        </c:ser>
        <c:ser>
          <c:idx val="17"/>
          <c:order val="17"/>
          <c:tx>
            <c:v>23</c:v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Table'!$J$12:$M$12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FC-4ADA-843E-26B940785FAA}"/>
            </c:ext>
          </c:extLst>
        </c:ser>
        <c:ser>
          <c:idx val="18"/>
          <c:order val="18"/>
          <c:tx>
            <c:v>26</c:v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Table'!$J$13:$M$13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FC-4ADA-843E-26B940785FAA}"/>
            </c:ext>
          </c:extLst>
        </c:ser>
        <c:ser>
          <c:idx val="19"/>
          <c:order val="19"/>
          <c:tx>
            <c:v>29</c:v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Table'!$J$14:$M$14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BFC-4ADA-843E-26B940785FAA}"/>
            </c:ext>
          </c:extLst>
        </c:ser>
        <c:ser>
          <c:idx val="20"/>
          <c:order val="20"/>
          <c:tx>
            <c:v>32</c:v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Table'!$J$15:$M$15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FC-4ADA-843E-26B940785FAA}"/>
            </c:ext>
          </c:extLst>
        </c:ser>
        <c:ser>
          <c:idx val="21"/>
          <c:order val="21"/>
          <c:tx>
            <c:v>35</c:v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Table'!$J$16:$M$16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BFC-4ADA-843E-26B940785FAA}"/>
            </c:ext>
          </c:extLst>
        </c:ser>
        <c:ser>
          <c:idx val="22"/>
          <c:order val="22"/>
          <c:tx>
            <c:v>38</c:v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Table'!$J$17:$M$17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FC-4ADA-843E-26B940785FAA}"/>
            </c:ext>
          </c:extLst>
        </c:ser>
        <c:ser>
          <c:idx val="23"/>
          <c:order val="23"/>
          <c:tx>
            <c:v>41</c:v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Table'!$J$18:$M$18</c:f>
              <c:numCache>
                <c:formatCode>General</c:formatCode>
                <c:ptCount val="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BFC-4ADA-843E-26B940785FAA}"/>
            </c:ext>
          </c:extLst>
        </c:ser>
        <c:ser>
          <c:idx val="24"/>
          <c:order val="24"/>
          <c:tx>
            <c:v>44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Table'!$J$19:$M$19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BFC-4ADA-843E-26B940785FAA}"/>
            </c:ext>
          </c:extLst>
        </c:ser>
        <c:ser>
          <c:idx val="25"/>
          <c:order val="25"/>
          <c:tx>
            <c:v>47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Table'!$J$20:$M$20</c:f>
              <c:numCache>
                <c:formatCode>General</c:formatCode>
                <c:ptCount val="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BFC-4ADA-843E-26B940785FAA}"/>
            </c:ext>
          </c:extLst>
        </c:ser>
        <c:ser>
          <c:idx val="26"/>
          <c:order val="26"/>
          <c:tx>
            <c:v>50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Table'!$J$21:$M$21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FC-4ADA-843E-26B940785FAA}"/>
            </c:ext>
          </c:extLst>
        </c:ser>
        <c:ser>
          <c:idx val="27"/>
          <c:order val="27"/>
          <c:tx>
            <c:v>53</c:v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Table'!$J$22:$M$22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BFC-4ADA-843E-26B940785FAA}"/>
            </c:ext>
          </c:extLst>
        </c:ser>
        <c:ser>
          <c:idx val="28"/>
          <c:order val="28"/>
          <c:tx>
            <c:v>56</c:v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'Sankey Lines Table'!$C$46:$F$46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90</c:v>
                </c:pt>
                <c:pt idx="3">
                  <c:v>100</c:v>
                </c:pt>
              </c:numCache>
            </c:numRef>
          </c:cat>
          <c:val>
            <c:numRef>
              <c:f>'Sankey Lines Table'!$J$23:$M$23</c:f>
              <c:numCache>
                <c:formatCode>General</c:formatCode>
                <c:ptCount val="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BFC-4ADA-843E-26B94078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284831"/>
        <c:axId val="1322295231"/>
      </c:areaChart>
      <c:catAx>
        <c:axId val="132228483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2295231"/>
        <c:crosses val="autoZero"/>
        <c:auto val="1"/>
        <c:lblAlgn val="ctr"/>
        <c:lblOffset val="100"/>
        <c:noMultiLvlLbl val="0"/>
      </c:catAx>
      <c:valAx>
        <c:axId val="1322295231"/>
        <c:scaling>
          <c:orientation val="maxMin"/>
        </c:scaling>
        <c:delete val="1"/>
        <c:axPos val="l"/>
        <c:numFmt formatCode="0%" sourceLinked="1"/>
        <c:majorTickMark val="out"/>
        <c:minorTickMark val="none"/>
        <c:tickLblPos val="nextTo"/>
        <c:crossAx val="1322284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44444444444446E-2"/>
          <c:y val="4.4817927170868348E-2"/>
          <c:w val="0.93481481481481477"/>
          <c:h val="0.917833800186741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'Sankey Lines Table'!$B$38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Table'!$C$38</c:f>
              <c:numCache>
                <c:formatCode>General</c:formatCode>
                <c:ptCount val="1"/>
                <c:pt idx="0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7-4176-AD50-15CEDF45E047}"/>
            </c:ext>
          </c:extLst>
        </c:ser>
        <c:ser>
          <c:idx val="1"/>
          <c:order val="1"/>
          <c:tx>
            <c:strRef>
              <c:f>'Sankey Lines Table'!$B$39</c:f>
              <c:strCache>
                <c:ptCount val="1"/>
                <c:pt idx="0">
                  <c:v>Space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Table'!$C$39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7-4176-AD50-15CEDF45E047}"/>
            </c:ext>
          </c:extLst>
        </c:ser>
        <c:ser>
          <c:idx val="2"/>
          <c:order val="2"/>
          <c:tx>
            <c:strRef>
              <c:f>'Sankey Lines Table'!$B$40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Table'!$C$40</c:f>
              <c:numCache>
                <c:formatCode>General</c:formatCode>
                <c:ptCount val="1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7-4176-AD50-15CEDF45E047}"/>
            </c:ext>
          </c:extLst>
        </c:ser>
        <c:ser>
          <c:idx val="3"/>
          <c:order val="3"/>
          <c:tx>
            <c:strRef>
              <c:f>'Sankey Lines Table'!$B$41</c:f>
              <c:strCache>
                <c:ptCount val="1"/>
                <c:pt idx="0">
                  <c:v>Space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Table'!$C$41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7-4176-AD50-15CEDF45E047}"/>
            </c:ext>
          </c:extLst>
        </c:ser>
        <c:ser>
          <c:idx val="4"/>
          <c:order val="4"/>
          <c:tx>
            <c:strRef>
              <c:f>'Sankey Lines Table'!$B$42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Table'!$C$42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7-4176-AD50-15CEDF45E047}"/>
            </c:ext>
          </c:extLst>
        </c:ser>
        <c:ser>
          <c:idx val="5"/>
          <c:order val="5"/>
          <c:tx>
            <c:strRef>
              <c:f>'Sankey Lines Table'!$B$43</c:f>
              <c:strCache>
                <c:ptCount val="1"/>
                <c:pt idx="0">
                  <c:v>Space 3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Table'!$C$43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C7-4176-AD50-15CEDF45E047}"/>
            </c:ext>
          </c:extLst>
        </c:ser>
        <c:ser>
          <c:idx val="6"/>
          <c:order val="6"/>
          <c:tx>
            <c:strRef>
              <c:f>'Sankey Lines Table'!$B$44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C7-4176-AD50-15CEDF45E047}"/>
              </c:ext>
            </c:extLst>
          </c:dPt>
          <c:cat>
            <c:strRef>
              <c:f>'Sankey Lines Table'!$C$37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'Sankey Lines Table'!$C$44</c:f>
              <c:numCache>
                <c:formatCode>General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C7-4176-AD50-15CEDF45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235407"/>
        <c:axId val="1298073695"/>
      </c:barChart>
      <c:catAx>
        <c:axId val="1137235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8073695"/>
        <c:crosses val="autoZero"/>
        <c:auto val="1"/>
        <c:lblAlgn val="ctr"/>
        <c:lblOffset val="100"/>
        <c:noMultiLvlLbl val="0"/>
      </c:catAx>
      <c:valAx>
        <c:axId val="129807369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3723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3619499</xdr:colOff>
      <xdr:row>2</xdr:row>
      <xdr:rowOff>28574</xdr:rowOff>
    </xdr:from>
    <xdr:to>
      <xdr:col>2</xdr:col>
      <xdr:colOff>1162050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2BBC6D-7B39-4697-8401-D9280F8E0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</xdr:row>
      <xdr:rowOff>66674</xdr:rowOff>
    </xdr:from>
    <xdr:to>
      <xdr:col>1</xdr:col>
      <xdr:colOff>2238376</xdr:colOff>
      <xdr:row>16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4F6C1F-5DEB-47C5-A6DA-BC5298238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1276349</xdr:colOff>
      <xdr:row>2</xdr:row>
      <xdr:rowOff>76199</xdr:rowOff>
    </xdr:from>
    <xdr:to>
      <xdr:col>1</xdr:col>
      <xdr:colOff>5524500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16C292-131E-42AC-B0E8-7B42E69EB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123825</xdr:rowOff>
    </xdr:from>
    <xdr:to>
      <xdr:col>1</xdr:col>
      <xdr:colOff>5495925</xdr:colOff>
      <xdr:row>36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3CDC53-D5E8-457D-BB20-FDDDD265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6B3445-33E1-4A07-A66F-A636797F343C}" name="Dataset" displayName="Dataset" ref="B4:F8" totalsRowShown="0" headerRowDxfId="42" headerRowBorderDxfId="41" tableBorderDxfId="40" totalsRowBorderDxfId="39" headerRowCellStyle="Accent6">
  <autoFilter ref="B4:F8" xr:uid="{446B3445-33E1-4A07-A66F-A636797F343C}"/>
  <tableColumns count="5">
    <tableColumn id="1" xr3:uid="{01184A2A-D922-41E9-9A4B-FD96C9D4FE56}" name="From / To" dataDxfId="38"/>
    <tableColumn id="2" xr3:uid="{CD6EFC83-AAD9-4F5A-8BF6-03AD0E4D70EE}" name="Rent" dataDxfId="37"/>
    <tableColumn id="3" xr3:uid="{71A0CE9C-2231-45C5-8EC3-1432A05FF545}" name="Food" dataDxfId="36"/>
    <tableColumn id="4" xr3:uid="{BE8CCE27-0D15-4068-AD24-B8D3C6B38A8F}" name="Insurance" dataDxfId="35"/>
    <tableColumn id="5" xr3:uid="{AFD1FB01-F40A-4199-9CD3-7ED5E99254AA}" name="Savings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105AA1-CBEB-4989-8BEB-3207D1E8DDED}" name="Lines" displayName="Lines" ref="B4:Q23" totalsRowShown="0" headerRowDxfId="33" headerRowBorderDxfId="32" tableBorderDxfId="31" totalsRowBorderDxfId="30" headerRowCellStyle="Accent6">
  <autoFilter ref="B4:Q23" xr:uid="{8F105AA1-CBEB-4989-8BEB-3207D1E8DDED}"/>
  <tableColumns count="16">
    <tableColumn id="1" xr3:uid="{80A23F8A-115B-4A9E-BAD2-63B9DFDA6B86}" name="From" dataDxfId="29"/>
    <tableColumn id="2" xr3:uid="{687B8318-9643-4FDD-B737-247EBEE1E1E4}" name="To" dataDxfId="28"/>
    <tableColumn id="3" xr3:uid="{3393EC96-0CA1-4ACF-A9AA-C0BDBD292649}" name="Value" dataDxfId="27">
      <calculatedColumnFormula>IF(LEFT(Lines[[#This Row],[From]],5)="Space",Space,INDEX(Dataset[],MATCH(Lines[[#This Row],[From]],Dataset[From / To],0),MATCH(Lines[[#This Row],[To]],Dataset[#Headers],0)))</calculatedColumnFormula>
    </tableColumn>
    <tableColumn id="4" xr3:uid="{319F2C43-BBC8-4C31-A641-935770210314}" name="End Position" dataDxfId="26"/>
    <tableColumn id="5" xr3:uid="{5398EA07-231C-4E87-A91D-40C0D61AF29A}" name="Astart" dataDxfId="25">
      <calculatedColumnFormula>SUM(Lines[[#Headers],[Value]]:Lines[[#This Row],[Value]])-Lines[[#This Row],[Value]]</calculatedColumnFormula>
    </tableColumn>
    <tableColumn id="6" xr3:uid="{6A43A746-DE55-4F63-8831-B7509C15DE01}" name="Amid1" dataDxfId="24">
      <calculatedColumnFormula>Lines[[#This Row],[Astart]]</calculatedColumnFormula>
    </tableColumn>
    <tableColumn id="7" xr3:uid="{63781110-2468-4BF8-A48E-7C527FA4B805}" name="Amid2" dataDxfId="23">
      <calculatedColumnFormula>Lines[[#This Row],[Aend]]</calculatedColumnFormula>
    </tableColumn>
    <tableColumn id="8" xr3:uid="{714FFA79-113D-4034-9EAF-2A27D1C50EAC}" name="Aend" dataDxfId="22">
      <calculatedColumnFormula>SUM(Lines[Value])-SUMIFS(Lines[Value],Lines[End Position],"&gt;="&amp;Lines[[#This Row],[End Position]])</calculatedColumnFormula>
    </tableColumn>
    <tableColumn id="9" xr3:uid="{178289BF-C86A-4AEE-B18D-CF6301ED3A21}" name="Vstart" dataDxfId="21">
      <calculatedColumnFormula>Lines[[#This Row],[Value]]</calculatedColumnFormula>
    </tableColumn>
    <tableColumn id="10" xr3:uid="{EA6D3A81-6AD8-40AC-BA56-73EDAAD880AD}" name="Vmid1" dataDxfId="20">
      <calculatedColumnFormula>Lines[[#This Row],[Value]]</calculatedColumnFormula>
    </tableColumn>
    <tableColumn id="11" xr3:uid="{637BFAEC-C8EC-4FA7-BBBC-40841CA03A1A}" name="Vmid2" dataDxfId="19">
      <calculatedColumnFormula>Lines[[#This Row],[Value]]</calculatedColumnFormula>
    </tableColumn>
    <tableColumn id="12" xr3:uid="{86F6ED49-5A48-481C-96F8-29EC44026CA3}" name="Vend" dataDxfId="18">
      <calculatedColumnFormula>Lines[[#This Row],[Value]]</calculatedColumnFormula>
    </tableColumn>
    <tableColumn id="13" xr3:uid="{2DD1A0CD-8EF9-4E9B-B0F1-B02212796879}" name="Bstart" dataDxfId="17">
      <calculatedColumnFormula>SUM(Lines[Value])-Lines[[#This Row],[Astart]]-Lines[[#This Row],[Vstart]]</calculatedColumnFormula>
    </tableColumn>
    <tableColumn id="14" xr3:uid="{128CC1B2-133B-4529-A0E6-B40852C6565A}" name="Bmid1" dataDxfId="16">
      <calculatedColumnFormula>SUM(Lines[Value])-Lines[[#This Row],[Amid1]]-Lines[[#This Row],[Vmid1]]</calculatedColumnFormula>
    </tableColumn>
    <tableColumn id="15" xr3:uid="{BA8A27C1-1DF1-4B68-A492-5894EFDDA8AF}" name="Bmid2" dataDxfId="15">
      <calculatedColumnFormula>SUM(Lines[Value])-Lines[[#This Row],[Amid2]]-Lines[[#This Row],[Vmid2]]</calculatedColumnFormula>
    </tableColumn>
    <tableColumn id="16" xr3:uid="{8A37D6F9-37EE-40AA-BF87-E6BB132E7845}" name="Bend" dataDxfId="14">
      <calculatedColumnFormula>SUM(Lines[Value])-Lines[[#This Row],[Aend]]-Lines[[#This Row],[Vend]]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1A1F50-4077-44DA-B1E7-C7AFA3823231}" name="Table3" displayName="Table3" ref="B27:C34" totalsRowShown="0" headerRowDxfId="2" dataDxfId="12" headerRowBorderDxfId="13" tableBorderDxfId="11" totalsRowBorderDxfId="10">
  <autoFilter ref="B27:C34" xr:uid="{C51A1F50-4077-44DA-B1E7-C7AFA3823231}"/>
  <tableColumns count="2">
    <tableColumn id="1" xr3:uid="{473DC4FF-EF2B-4477-969B-A99426E57139}" name="From" dataDxfId="9"/>
    <tableColumn id="2" xr3:uid="{7E6C4F3D-496B-41D4-AF8A-115F1CD89AD8}" name="Value" dataDxfId="8">
      <calculatedColumnFormula>SUMIFS(Lines[Value],Lines[From],Table3[[#This Row],[From]])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1C810E-EDD2-4571-8E6A-085680DCC671}" name="Table35" displayName="Table35" ref="B37:C44" totalsRowShown="0" headerRowDxfId="1" dataDxfId="6" headerRowBorderDxfId="7" tableBorderDxfId="5" totalsRowBorderDxfId="4">
  <autoFilter ref="B37:C44" xr:uid="{B41C810E-EDD2-4571-8E6A-085680DCC671}"/>
  <tableColumns count="2">
    <tableColumn id="1" xr3:uid="{863866C4-42D5-45A7-9ABD-2CE3DC4BBC7A}" name="To" dataDxfId="3"/>
    <tableColumn id="2" xr3:uid="{907C0992-46BA-4C88-9340-D0194AF20A18}" name="Value" dataDxfId="0">
      <calculatedColumnFormula>SUMIFS(Lines[Value],Lines[To],Table35[[#This Row],[To]])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1F2E-4108-41E7-BBFF-1C9D0F33E168}">
  <sheetPr codeName="Sheet1"/>
  <dimension ref="B2:H13"/>
  <sheetViews>
    <sheetView showGridLines="0" workbookViewId="0">
      <selection activeCell="E10" sqref="E10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3" width="14.5703125" style="1" customWidth="1"/>
    <col min="4" max="4" width="13.85546875" style="1" customWidth="1"/>
    <col min="5" max="5" width="13.140625" style="1" customWidth="1"/>
    <col min="6" max="6" width="12.140625" style="1" customWidth="1"/>
    <col min="7" max="7" width="36.7109375" style="1" customWidth="1"/>
    <col min="8" max="16384" width="9.140625" style="1"/>
  </cols>
  <sheetData>
    <row r="2" spans="2:8" ht="20.100000000000001" customHeight="1" x14ac:dyDescent="0.25">
      <c r="B2" s="23" t="s">
        <v>11</v>
      </c>
      <c r="C2" s="23"/>
      <c r="D2" s="23"/>
      <c r="E2" s="23"/>
      <c r="F2" s="23"/>
    </row>
    <row r="4" spans="2:8" ht="20.100000000000001" customHeight="1" x14ac:dyDescent="0.25">
      <c r="B4" s="3" t="s">
        <v>0</v>
      </c>
      <c r="C4" s="3" t="s">
        <v>3</v>
      </c>
      <c r="D4" s="3" t="s">
        <v>4</v>
      </c>
      <c r="E4" s="3" t="s">
        <v>5</v>
      </c>
      <c r="F4" s="3" t="s">
        <v>6</v>
      </c>
    </row>
    <row r="5" spans="2:8" ht="20.100000000000001" customHeight="1" x14ac:dyDescent="0.25">
      <c r="B5" s="6" t="s">
        <v>2</v>
      </c>
      <c r="C5" s="7">
        <v>700</v>
      </c>
      <c r="D5" s="6">
        <v>250</v>
      </c>
      <c r="E5" s="6">
        <v>150</v>
      </c>
      <c r="F5" s="6">
        <v>300</v>
      </c>
    </row>
    <row r="6" spans="2:8" ht="20.100000000000001" customHeight="1" x14ac:dyDescent="0.25">
      <c r="B6" s="6" t="s">
        <v>7</v>
      </c>
      <c r="C6" s="7">
        <v>400</v>
      </c>
      <c r="D6" s="6">
        <v>150</v>
      </c>
      <c r="E6" s="6">
        <v>0</v>
      </c>
      <c r="F6" s="6">
        <v>100</v>
      </c>
    </row>
    <row r="7" spans="2:8" ht="20.100000000000001" customHeight="1" x14ac:dyDescent="0.25">
      <c r="B7" s="6" t="s">
        <v>8</v>
      </c>
      <c r="C7" s="7">
        <v>0</v>
      </c>
      <c r="D7" s="6">
        <v>100</v>
      </c>
      <c r="E7" s="6">
        <v>0</v>
      </c>
      <c r="F7" s="6">
        <v>200</v>
      </c>
    </row>
    <row r="8" spans="2:8" s="2" customFormat="1" ht="20.100000000000001" customHeight="1" x14ac:dyDescent="0.25">
      <c r="B8" s="6" t="s">
        <v>9</v>
      </c>
      <c r="C8" s="7">
        <v>200</v>
      </c>
      <c r="D8" s="6">
        <v>0</v>
      </c>
      <c r="E8" s="6">
        <v>100</v>
      </c>
      <c r="F8" s="6">
        <v>150</v>
      </c>
      <c r="H8" s="1"/>
    </row>
    <row r="9" spans="2:8" s="2" customFormat="1" ht="78.75" customHeight="1" x14ac:dyDescent="0.25">
      <c r="D9" s="1"/>
    </row>
    <row r="10" spans="2:8" s="2" customFormat="1" ht="20.100000000000001" customHeight="1" x14ac:dyDescent="0.25">
      <c r="D10" s="1"/>
    </row>
    <row r="13" spans="2:8" ht="53.25" customHeight="1" x14ac:dyDescent="0.25"/>
  </sheetData>
  <mergeCells count="1">
    <mergeCell ref="B2:F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E827-B29E-44AD-8E3A-25BADDBE1520}">
  <dimension ref="B2:H13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3" width="14.5703125" style="1" customWidth="1"/>
    <col min="4" max="4" width="13.85546875" style="1" customWidth="1"/>
    <col min="5" max="5" width="15.140625" style="1" customWidth="1"/>
    <col min="6" max="6" width="14.42578125" style="1" customWidth="1"/>
    <col min="7" max="7" width="36.7109375" style="1" customWidth="1"/>
    <col min="8" max="16384" width="9.140625" style="1"/>
  </cols>
  <sheetData>
    <row r="2" spans="2:8" ht="20.100000000000001" customHeight="1" x14ac:dyDescent="0.25">
      <c r="B2" s="23" t="s">
        <v>1</v>
      </c>
      <c r="C2" s="23"/>
      <c r="D2" s="23"/>
      <c r="E2" s="23"/>
      <c r="F2" s="23"/>
    </row>
    <row r="4" spans="2:8" ht="20.100000000000001" customHeight="1" x14ac:dyDescent="0.25">
      <c r="B4" s="11" t="s">
        <v>12</v>
      </c>
      <c r="C4" s="12" t="s">
        <v>3</v>
      </c>
      <c r="D4" s="12" t="s">
        <v>4</v>
      </c>
      <c r="E4" s="12" t="s">
        <v>5</v>
      </c>
      <c r="F4" s="13" t="s">
        <v>6</v>
      </c>
    </row>
    <row r="5" spans="2:8" ht="20.100000000000001" customHeight="1" x14ac:dyDescent="0.25">
      <c r="B5" s="9" t="s">
        <v>2</v>
      </c>
      <c r="C5" s="7">
        <v>700</v>
      </c>
      <c r="D5" s="6">
        <v>250</v>
      </c>
      <c r="E5" s="6">
        <v>150</v>
      </c>
      <c r="F5" s="10">
        <v>300</v>
      </c>
    </row>
    <row r="6" spans="2:8" ht="20.100000000000001" customHeight="1" x14ac:dyDescent="0.25">
      <c r="B6" s="9" t="s">
        <v>7</v>
      </c>
      <c r="C6" s="7">
        <v>400</v>
      </c>
      <c r="D6" s="6">
        <v>150</v>
      </c>
      <c r="E6" s="6">
        <v>0</v>
      </c>
      <c r="F6" s="10">
        <v>100</v>
      </c>
    </row>
    <row r="7" spans="2:8" ht="20.100000000000001" customHeight="1" x14ac:dyDescent="0.25">
      <c r="B7" s="9" t="s">
        <v>8</v>
      </c>
      <c r="C7" s="7">
        <v>0</v>
      </c>
      <c r="D7" s="6">
        <v>100</v>
      </c>
      <c r="E7" s="6">
        <v>0</v>
      </c>
      <c r="F7" s="10">
        <v>200</v>
      </c>
    </row>
    <row r="8" spans="2:8" s="2" customFormat="1" ht="20.100000000000001" customHeight="1" x14ac:dyDescent="0.25">
      <c r="B8" s="14" t="s">
        <v>9</v>
      </c>
      <c r="C8" s="15">
        <v>200</v>
      </c>
      <c r="D8" s="16">
        <v>0</v>
      </c>
      <c r="E8" s="16">
        <v>100</v>
      </c>
      <c r="F8" s="17">
        <v>150</v>
      </c>
      <c r="H8" s="1"/>
    </row>
    <row r="9" spans="2:8" s="2" customFormat="1" ht="20.25" customHeight="1" x14ac:dyDescent="0.25">
      <c r="D9" s="1"/>
    </row>
    <row r="10" spans="2:8" s="2" customFormat="1" ht="20.100000000000001" customHeight="1" x14ac:dyDescent="0.25">
      <c r="C10" s="8" t="s">
        <v>10</v>
      </c>
      <c r="D10" s="6">
        <v>150</v>
      </c>
    </row>
    <row r="13" spans="2:8" ht="52.5" customHeight="1" x14ac:dyDescent="0.25"/>
  </sheetData>
  <mergeCells count="1">
    <mergeCell ref="B2:F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FE5D-0D68-4370-81F7-CA03CBA6297C}">
  <dimension ref="B2:Q46"/>
  <sheetViews>
    <sheetView showGridLines="0" workbookViewId="0">
      <selection activeCell="P46" sqref="P46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3" width="14.5703125" style="1" customWidth="1"/>
    <col min="4" max="4" width="18.42578125" style="1" customWidth="1"/>
    <col min="5" max="5" width="17.28515625" style="1" customWidth="1"/>
    <col min="6" max="6" width="11.5703125" style="1" customWidth="1"/>
    <col min="7" max="7" width="12" style="1" customWidth="1"/>
    <col min="8" max="8" width="12.5703125" style="1" customWidth="1"/>
    <col min="9" max="9" width="10.5703125" style="1" customWidth="1"/>
    <col min="10" max="17" width="11.42578125" style="1" customWidth="1"/>
    <col min="18" max="16384" width="9.140625" style="1"/>
  </cols>
  <sheetData>
    <row r="2" spans="2:17" ht="20.100000000000001" customHeight="1" x14ac:dyDescent="0.25">
      <c r="B2" s="23" t="s">
        <v>16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2:17" ht="20.100000000000001" customHeight="1" x14ac:dyDescent="0.25">
      <c r="B4" s="11" t="s">
        <v>13</v>
      </c>
      <c r="C4" s="12" t="s">
        <v>20</v>
      </c>
      <c r="D4" s="12" t="s">
        <v>14</v>
      </c>
      <c r="E4" s="13" t="s">
        <v>15</v>
      </c>
      <c r="F4" s="12" t="s">
        <v>21</v>
      </c>
      <c r="G4" s="12" t="s">
        <v>28</v>
      </c>
      <c r="H4" s="12" t="s">
        <v>29</v>
      </c>
      <c r="I4" s="12" t="s">
        <v>30</v>
      </c>
      <c r="J4" s="12" t="s">
        <v>22</v>
      </c>
      <c r="K4" s="12" t="s">
        <v>31</v>
      </c>
      <c r="L4" s="12" t="s">
        <v>32</v>
      </c>
      <c r="M4" s="12" t="s">
        <v>23</v>
      </c>
      <c r="N4" s="12" t="s">
        <v>24</v>
      </c>
      <c r="O4" s="12" t="s">
        <v>33</v>
      </c>
      <c r="P4" s="12" t="s">
        <v>34</v>
      </c>
      <c r="Q4" s="12" t="s">
        <v>35</v>
      </c>
    </row>
    <row r="5" spans="2:17" ht="20.100000000000001" customHeight="1" x14ac:dyDescent="0.25">
      <c r="B5" s="9" t="s">
        <v>2</v>
      </c>
      <c r="C5" s="7" t="s">
        <v>3</v>
      </c>
      <c r="D5" s="6">
        <f>IF(LEFT(Lines[[#This Row],[From]],5)="Space",Space,INDEX(Dataset[],MATCH(Lines[[#This Row],[From]],Dataset[From / To],0),MATCH(Lines[[#This Row],[To]],Dataset[#Headers],0)))</f>
        <v>700</v>
      </c>
      <c r="E5" s="6">
        <v>1</v>
      </c>
      <c r="F5" s="4">
        <f>SUM(Lines[[#Headers],[Value]]:Lines[[#This Row],[Value]])-Lines[[#This Row],[Value]]</f>
        <v>0</v>
      </c>
      <c r="G5" s="4">
        <f>Lines[[#This Row],[Astart]]</f>
        <v>0</v>
      </c>
      <c r="H5" s="4">
        <f>Lines[[#This Row],[Aend]]</f>
        <v>0</v>
      </c>
      <c r="I5" s="4">
        <f>SUM(Lines[Value])-SUMIFS(Lines[Value],Lines[End Position],"&gt;="&amp;Lines[[#This Row],[End Position]])</f>
        <v>0</v>
      </c>
      <c r="J5" s="4">
        <f>Lines[[#This Row],[Value]]</f>
        <v>700</v>
      </c>
      <c r="K5" s="4">
        <f>Lines[[#This Row],[Value]]</f>
        <v>700</v>
      </c>
      <c r="L5" s="4">
        <f>Lines[[#This Row],[Value]]</f>
        <v>700</v>
      </c>
      <c r="M5" s="4">
        <f>Lines[[#This Row],[Value]]</f>
        <v>700</v>
      </c>
      <c r="N5" s="4">
        <f>SUM(Lines[Value])-Lines[[#This Row],[Astart]]-Lines[[#This Row],[Vstart]]</f>
        <v>2550</v>
      </c>
      <c r="O5" s="4">
        <f>SUM(Lines[Value])-Lines[[#This Row],[Amid1]]-Lines[[#This Row],[Vmid1]]</f>
        <v>2550</v>
      </c>
      <c r="P5" s="4">
        <f>SUM(Lines[Value])-Lines[[#This Row],[Amid2]]-Lines[[#This Row],[Vmid2]]</f>
        <v>2550</v>
      </c>
      <c r="Q5" s="4">
        <f>SUM(Lines[Value])-Lines[[#This Row],[Aend]]-Lines[[#This Row],[Vend]]</f>
        <v>2550</v>
      </c>
    </row>
    <row r="6" spans="2:17" ht="20.100000000000001" customHeight="1" x14ac:dyDescent="0.25">
      <c r="B6" s="9" t="s">
        <v>2</v>
      </c>
      <c r="C6" s="7" t="s">
        <v>4</v>
      </c>
      <c r="D6" s="6">
        <f>IF(LEFT(Lines[[#This Row],[From]],5)="Space",Space,INDEX(Dataset[],MATCH(Lines[[#This Row],[From]],Dataset[From / To],0),MATCH(Lines[[#This Row],[To]],Dataset[#Headers],0)))</f>
        <v>250</v>
      </c>
      <c r="E6" s="6">
        <v>6</v>
      </c>
      <c r="F6" s="4">
        <f>SUM(Lines[[#Headers],[Value]]:Lines[[#This Row],[Value]])-Lines[[#This Row],[Value]]</f>
        <v>700</v>
      </c>
      <c r="G6" s="4">
        <f>Lines[[#This Row],[Astart]]</f>
        <v>700</v>
      </c>
      <c r="H6" s="4">
        <f>Lines[[#This Row],[Aend]]</f>
        <v>1450</v>
      </c>
      <c r="I6" s="4">
        <f>SUM(Lines[Value])-SUMIFS(Lines[Value],Lines[End Position],"&gt;="&amp;Lines[[#This Row],[End Position]])</f>
        <v>1450</v>
      </c>
      <c r="J6" s="4">
        <f>Lines[[#This Row],[Value]]</f>
        <v>250</v>
      </c>
      <c r="K6" s="4">
        <f>Lines[[#This Row],[Value]]</f>
        <v>250</v>
      </c>
      <c r="L6" s="4">
        <f>Lines[[#This Row],[Value]]</f>
        <v>250</v>
      </c>
      <c r="M6" s="4">
        <f>Lines[[#This Row],[Value]]</f>
        <v>250</v>
      </c>
      <c r="N6" s="4">
        <f>SUM(Lines[Value])-Lines[[#This Row],[Astart]]-Lines[[#This Row],[Vstart]]</f>
        <v>2300</v>
      </c>
      <c r="O6" s="4">
        <f>SUM(Lines[Value])-Lines[[#This Row],[Amid1]]-Lines[[#This Row],[Vmid1]]</f>
        <v>2300</v>
      </c>
      <c r="P6" s="4">
        <f>SUM(Lines[Value])-Lines[[#This Row],[Amid2]]-Lines[[#This Row],[Vmid2]]</f>
        <v>1550</v>
      </c>
      <c r="Q6" s="4">
        <f>SUM(Lines[Value])-Lines[[#This Row],[Aend]]-Lines[[#This Row],[Vend]]</f>
        <v>1550</v>
      </c>
    </row>
    <row r="7" spans="2:17" ht="20.100000000000001" customHeight="1" x14ac:dyDescent="0.25">
      <c r="B7" s="9" t="s">
        <v>2</v>
      </c>
      <c r="C7" s="7" t="s">
        <v>5</v>
      </c>
      <c r="D7" s="6">
        <f>IF(LEFT(Lines[[#This Row],[From]],5)="Space",Space,INDEX(Dataset[],MATCH(Lines[[#This Row],[From]],Dataset[From / To],0),MATCH(Lines[[#This Row],[To]],Dataset[#Headers],0)))</f>
        <v>150</v>
      </c>
      <c r="E7" s="6">
        <v>11</v>
      </c>
      <c r="F7" s="4">
        <f>SUM(Lines[[#Headers],[Value]]:Lines[[#This Row],[Value]])-Lines[[#This Row],[Value]]</f>
        <v>950</v>
      </c>
      <c r="G7" s="4">
        <f>Lines[[#This Row],[Astart]]</f>
        <v>950</v>
      </c>
      <c r="H7" s="4">
        <f>Lines[[#This Row],[Aend]]</f>
        <v>2100</v>
      </c>
      <c r="I7" s="4">
        <f>SUM(Lines[Value])-SUMIFS(Lines[Value],Lines[End Position],"&gt;="&amp;Lines[[#This Row],[End Position]])</f>
        <v>2100</v>
      </c>
      <c r="J7" s="4">
        <f>Lines[[#This Row],[Value]]</f>
        <v>150</v>
      </c>
      <c r="K7" s="4">
        <f>Lines[[#This Row],[Value]]</f>
        <v>150</v>
      </c>
      <c r="L7" s="4">
        <f>Lines[[#This Row],[Value]]</f>
        <v>150</v>
      </c>
      <c r="M7" s="4">
        <f>Lines[[#This Row],[Value]]</f>
        <v>150</v>
      </c>
      <c r="N7" s="4">
        <f>SUM(Lines[Value])-Lines[[#This Row],[Astart]]-Lines[[#This Row],[Vstart]]</f>
        <v>2150</v>
      </c>
      <c r="O7" s="4">
        <f>SUM(Lines[Value])-Lines[[#This Row],[Amid1]]-Lines[[#This Row],[Vmid1]]</f>
        <v>2150</v>
      </c>
      <c r="P7" s="4">
        <f>SUM(Lines[Value])-Lines[[#This Row],[Amid2]]-Lines[[#This Row],[Vmid2]]</f>
        <v>1000</v>
      </c>
      <c r="Q7" s="4">
        <f>SUM(Lines[Value])-Lines[[#This Row],[Aend]]-Lines[[#This Row],[Vend]]</f>
        <v>1000</v>
      </c>
    </row>
    <row r="8" spans="2:17" s="2" customFormat="1" ht="20.100000000000001" customHeight="1" x14ac:dyDescent="0.25">
      <c r="B8" s="9" t="s">
        <v>2</v>
      </c>
      <c r="C8" s="15" t="s">
        <v>6</v>
      </c>
      <c r="D8" s="6">
        <f>IF(LEFT(Lines[[#This Row],[From]],5)="Space",Space,INDEX(Dataset[],MATCH(Lines[[#This Row],[From]],Dataset[From / To],0),MATCH(Lines[[#This Row],[To]],Dataset[#Headers],0)))</f>
        <v>300</v>
      </c>
      <c r="E8" s="6">
        <v>16</v>
      </c>
      <c r="F8" s="4">
        <f>SUM(Lines[[#Headers],[Value]]:Lines[[#This Row],[Value]])-Lines[[#This Row],[Value]]</f>
        <v>1100</v>
      </c>
      <c r="G8" s="4">
        <f>Lines[[#This Row],[Astart]]</f>
        <v>1100</v>
      </c>
      <c r="H8" s="4">
        <f>Lines[[#This Row],[Aend]]</f>
        <v>2500</v>
      </c>
      <c r="I8" s="4">
        <f>SUM(Lines[Value])-SUMIFS(Lines[Value],Lines[End Position],"&gt;="&amp;Lines[[#This Row],[End Position]])</f>
        <v>2500</v>
      </c>
      <c r="J8" s="4">
        <f>Lines[[#This Row],[Value]]</f>
        <v>300</v>
      </c>
      <c r="K8" s="4">
        <f>Lines[[#This Row],[Value]]</f>
        <v>300</v>
      </c>
      <c r="L8" s="4">
        <f>Lines[[#This Row],[Value]]</f>
        <v>300</v>
      </c>
      <c r="M8" s="4">
        <f>Lines[[#This Row],[Value]]</f>
        <v>300</v>
      </c>
      <c r="N8" s="4">
        <f>SUM(Lines[Value])-Lines[[#This Row],[Astart]]-Lines[[#This Row],[Vstart]]</f>
        <v>1850</v>
      </c>
      <c r="O8" s="4">
        <f>SUM(Lines[Value])-Lines[[#This Row],[Amid1]]-Lines[[#This Row],[Vmid1]]</f>
        <v>1850</v>
      </c>
      <c r="P8" s="4">
        <f>SUM(Lines[Value])-Lines[[#This Row],[Amid2]]-Lines[[#This Row],[Vmid2]]</f>
        <v>450</v>
      </c>
      <c r="Q8" s="4">
        <f>SUM(Lines[Value])-Lines[[#This Row],[Aend]]-Lines[[#This Row],[Vend]]</f>
        <v>450</v>
      </c>
    </row>
    <row r="9" spans="2:17" s="2" customFormat="1" ht="20.100000000000001" customHeight="1" x14ac:dyDescent="0.25">
      <c r="B9" s="14" t="s">
        <v>17</v>
      </c>
      <c r="C9" s="14" t="s">
        <v>17</v>
      </c>
      <c r="D9" s="6">
        <f>IF(LEFT(Lines[[#This Row],[From]],5)="Space",Space,INDEX(Dataset[],MATCH(Lines[[#This Row],[From]],Dataset[From / To],0),MATCH(Lines[[#This Row],[To]],Dataset[#Headers],0)))</f>
        <v>150</v>
      </c>
      <c r="E9" s="6">
        <v>5</v>
      </c>
      <c r="F9" s="4">
        <f>SUM(Lines[[#Headers],[Value]]:Lines[[#This Row],[Value]])-Lines[[#This Row],[Value]]</f>
        <v>1400</v>
      </c>
      <c r="G9" s="4">
        <f>Lines[[#This Row],[Astart]]</f>
        <v>1400</v>
      </c>
      <c r="H9" s="4">
        <f>Lines[[#This Row],[Aend]]</f>
        <v>1300</v>
      </c>
      <c r="I9" s="4">
        <f>SUM(Lines[Value])-SUMIFS(Lines[Value],Lines[End Position],"&gt;="&amp;Lines[[#This Row],[End Position]])</f>
        <v>1300</v>
      </c>
      <c r="J9" s="4">
        <f>Lines[[#This Row],[Value]]</f>
        <v>150</v>
      </c>
      <c r="K9" s="4">
        <f>Lines[[#This Row],[Value]]</f>
        <v>150</v>
      </c>
      <c r="L9" s="4">
        <f>Lines[[#This Row],[Value]]</f>
        <v>150</v>
      </c>
      <c r="M9" s="4">
        <f>Lines[[#This Row],[Value]]</f>
        <v>150</v>
      </c>
      <c r="N9" s="4">
        <f>SUM(Lines[Value])-Lines[[#This Row],[Astart]]-Lines[[#This Row],[Vstart]]</f>
        <v>1700</v>
      </c>
      <c r="O9" s="4">
        <f>SUM(Lines[Value])-Lines[[#This Row],[Amid1]]-Lines[[#This Row],[Vmid1]]</f>
        <v>1700</v>
      </c>
      <c r="P9" s="4">
        <f>SUM(Lines[Value])-Lines[[#This Row],[Amid2]]-Lines[[#This Row],[Vmid2]]</f>
        <v>1800</v>
      </c>
      <c r="Q9" s="4">
        <f>SUM(Lines[Value])-Lines[[#This Row],[Aend]]-Lines[[#This Row],[Vend]]</f>
        <v>1800</v>
      </c>
    </row>
    <row r="10" spans="2:17" s="2" customFormat="1" ht="20.100000000000001" customHeight="1" x14ac:dyDescent="0.25">
      <c r="B10" s="14" t="s">
        <v>7</v>
      </c>
      <c r="C10" s="7" t="s">
        <v>3</v>
      </c>
      <c r="D10" s="6">
        <f>IF(LEFT(Lines[[#This Row],[From]],5)="Space",Space,INDEX(Dataset[],MATCH(Lines[[#This Row],[From]],Dataset[From / To],0),MATCH(Lines[[#This Row],[To]],Dataset[#Headers],0)))</f>
        <v>400</v>
      </c>
      <c r="E10" s="6">
        <v>2</v>
      </c>
      <c r="F10" s="4">
        <f>SUM(Lines[[#Headers],[Value]]:Lines[[#This Row],[Value]])-Lines[[#This Row],[Value]]</f>
        <v>1550</v>
      </c>
      <c r="G10" s="4">
        <f>Lines[[#This Row],[Astart]]</f>
        <v>1550</v>
      </c>
      <c r="H10" s="4">
        <f>Lines[[#This Row],[Aend]]</f>
        <v>700</v>
      </c>
      <c r="I10" s="4">
        <f>SUM(Lines[Value])-SUMIFS(Lines[Value],Lines[End Position],"&gt;="&amp;Lines[[#This Row],[End Position]])</f>
        <v>700</v>
      </c>
      <c r="J10" s="4">
        <f>Lines[[#This Row],[Value]]</f>
        <v>400</v>
      </c>
      <c r="K10" s="4">
        <f>Lines[[#This Row],[Value]]</f>
        <v>400</v>
      </c>
      <c r="L10" s="4">
        <f>Lines[[#This Row],[Value]]</f>
        <v>400</v>
      </c>
      <c r="M10" s="4">
        <f>Lines[[#This Row],[Value]]</f>
        <v>400</v>
      </c>
      <c r="N10" s="4">
        <f>SUM(Lines[Value])-Lines[[#This Row],[Astart]]-Lines[[#This Row],[Vstart]]</f>
        <v>1300</v>
      </c>
      <c r="O10" s="4">
        <f>SUM(Lines[Value])-Lines[[#This Row],[Amid1]]-Lines[[#This Row],[Vmid1]]</f>
        <v>1300</v>
      </c>
      <c r="P10" s="4">
        <f>SUM(Lines[Value])-Lines[[#This Row],[Amid2]]-Lines[[#This Row],[Vmid2]]</f>
        <v>2150</v>
      </c>
      <c r="Q10" s="4">
        <f>SUM(Lines[Value])-Lines[[#This Row],[Aend]]-Lines[[#This Row],[Vend]]</f>
        <v>2150</v>
      </c>
    </row>
    <row r="11" spans="2:17" ht="20.100000000000001" customHeight="1" x14ac:dyDescent="0.25">
      <c r="B11" s="14" t="s">
        <v>7</v>
      </c>
      <c r="C11" s="7" t="s">
        <v>4</v>
      </c>
      <c r="D11" s="6">
        <f>IF(LEFT(Lines[[#This Row],[From]],5)="Space",Space,INDEX(Dataset[],MATCH(Lines[[#This Row],[From]],Dataset[From / To],0),MATCH(Lines[[#This Row],[To]],Dataset[#Headers],0)))</f>
        <v>150</v>
      </c>
      <c r="E11" s="6">
        <v>7</v>
      </c>
      <c r="F11" s="4">
        <f>SUM(Lines[[#Headers],[Value]]:Lines[[#This Row],[Value]])-Lines[[#This Row],[Value]]</f>
        <v>1950</v>
      </c>
      <c r="G11" s="4">
        <f>Lines[[#This Row],[Astart]]</f>
        <v>1950</v>
      </c>
      <c r="H11" s="4">
        <f>Lines[[#This Row],[Aend]]</f>
        <v>1700</v>
      </c>
      <c r="I11" s="4">
        <f>SUM(Lines[Value])-SUMIFS(Lines[Value],Lines[End Position],"&gt;="&amp;Lines[[#This Row],[End Position]])</f>
        <v>1700</v>
      </c>
      <c r="J11" s="4">
        <f>Lines[[#This Row],[Value]]</f>
        <v>150</v>
      </c>
      <c r="K11" s="4">
        <f>Lines[[#This Row],[Value]]</f>
        <v>150</v>
      </c>
      <c r="L11" s="4">
        <f>Lines[[#This Row],[Value]]</f>
        <v>150</v>
      </c>
      <c r="M11" s="4">
        <f>Lines[[#This Row],[Value]]</f>
        <v>150</v>
      </c>
      <c r="N11" s="4">
        <f>SUM(Lines[Value])-Lines[[#This Row],[Astart]]-Lines[[#This Row],[Vstart]]</f>
        <v>1150</v>
      </c>
      <c r="O11" s="4">
        <f>SUM(Lines[Value])-Lines[[#This Row],[Amid1]]-Lines[[#This Row],[Vmid1]]</f>
        <v>1150</v>
      </c>
      <c r="P11" s="4">
        <f>SUM(Lines[Value])-Lines[[#This Row],[Amid2]]-Lines[[#This Row],[Vmid2]]</f>
        <v>1400</v>
      </c>
      <c r="Q11" s="4">
        <f>SUM(Lines[Value])-Lines[[#This Row],[Aend]]-Lines[[#This Row],[Vend]]</f>
        <v>1400</v>
      </c>
    </row>
    <row r="12" spans="2:17" ht="20.100000000000001" customHeight="1" x14ac:dyDescent="0.25">
      <c r="B12" s="14" t="s">
        <v>7</v>
      </c>
      <c r="C12" s="7" t="s">
        <v>5</v>
      </c>
      <c r="D12" s="6">
        <f>IF(LEFT(Lines[[#This Row],[From]],5)="Space",Space,INDEX(Dataset[],MATCH(Lines[[#This Row],[From]],Dataset[From / To],0),MATCH(Lines[[#This Row],[To]],Dataset[#Headers],0)))</f>
        <v>0</v>
      </c>
      <c r="E12" s="6">
        <v>12</v>
      </c>
      <c r="F12" s="4">
        <f>SUM(Lines[[#Headers],[Value]]:Lines[[#This Row],[Value]])-Lines[[#This Row],[Value]]</f>
        <v>2100</v>
      </c>
      <c r="G12" s="4">
        <f>Lines[[#This Row],[Astart]]</f>
        <v>2100</v>
      </c>
      <c r="H12" s="4">
        <f>Lines[[#This Row],[Aend]]</f>
        <v>2250</v>
      </c>
      <c r="I12" s="4">
        <f>SUM(Lines[Value])-SUMIFS(Lines[Value],Lines[End Position],"&gt;="&amp;Lines[[#This Row],[End Position]])</f>
        <v>2250</v>
      </c>
      <c r="J12" s="4">
        <f>Lines[[#This Row],[Value]]</f>
        <v>0</v>
      </c>
      <c r="K12" s="4">
        <f>Lines[[#This Row],[Value]]</f>
        <v>0</v>
      </c>
      <c r="L12" s="4">
        <f>Lines[[#This Row],[Value]]</f>
        <v>0</v>
      </c>
      <c r="M12" s="4">
        <f>Lines[[#This Row],[Value]]</f>
        <v>0</v>
      </c>
      <c r="N12" s="4">
        <f>SUM(Lines[Value])-Lines[[#This Row],[Astart]]-Lines[[#This Row],[Vstart]]</f>
        <v>1150</v>
      </c>
      <c r="O12" s="4">
        <f>SUM(Lines[Value])-Lines[[#This Row],[Amid1]]-Lines[[#This Row],[Vmid1]]</f>
        <v>1150</v>
      </c>
      <c r="P12" s="4">
        <f>SUM(Lines[Value])-Lines[[#This Row],[Amid2]]-Lines[[#This Row],[Vmid2]]</f>
        <v>1000</v>
      </c>
      <c r="Q12" s="4">
        <f>SUM(Lines[Value])-Lines[[#This Row],[Aend]]-Lines[[#This Row],[Vend]]</f>
        <v>1000</v>
      </c>
    </row>
    <row r="13" spans="2:17" ht="20.100000000000001" customHeight="1" x14ac:dyDescent="0.25">
      <c r="B13" s="14" t="s">
        <v>7</v>
      </c>
      <c r="C13" s="15" t="s">
        <v>6</v>
      </c>
      <c r="D13" s="6">
        <f>IF(LEFT(Lines[[#This Row],[From]],5)="Space",Space,INDEX(Dataset[],MATCH(Lines[[#This Row],[From]],Dataset[From / To],0),MATCH(Lines[[#This Row],[To]],Dataset[#Headers],0)))</f>
        <v>100</v>
      </c>
      <c r="E13" s="6">
        <v>17</v>
      </c>
      <c r="F13" s="4">
        <f>SUM(Lines[[#Headers],[Value]]:Lines[[#This Row],[Value]])-Lines[[#This Row],[Value]]</f>
        <v>2100</v>
      </c>
      <c r="G13" s="4">
        <f>Lines[[#This Row],[Astart]]</f>
        <v>2100</v>
      </c>
      <c r="H13" s="4">
        <f>Lines[[#This Row],[Aend]]</f>
        <v>2800</v>
      </c>
      <c r="I13" s="4">
        <f>SUM(Lines[Value])-SUMIFS(Lines[Value],Lines[End Position],"&gt;="&amp;Lines[[#This Row],[End Position]])</f>
        <v>2800</v>
      </c>
      <c r="J13" s="4">
        <f>Lines[[#This Row],[Value]]</f>
        <v>100</v>
      </c>
      <c r="K13" s="4">
        <f>Lines[[#This Row],[Value]]</f>
        <v>100</v>
      </c>
      <c r="L13" s="4">
        <f>Lines[[#This Row],[Value]]</f>
        <v>100</v>
      </c>
      <c r="M13" s="4">
        <f>Lines[[#This Row],[Value]]</f>
        <v>100</v>
      </c>
      <c r="N13" s="4">
        <f>SUM(Lines[Value])-Lines[[#This Row],[Astart]]-Lines[[#This Row],[Vstart]]</f>
        <v>1050</v>
      </c>
      <c r="O13" s="4">
        <f>SUM(Lines[Value])-Lines[[#This Row],[Amid1]]-Lines[[#This Row],[Vmid1]]</f>
        <v>1050</v>
      </c>
      <c r="P13" s="4">
        <f>SUM(Lines[Value])-Lines[[#This Row],[Amid2]]-Lines[[#This Row],[Vmid2]]</f>
        <v>350</v>
      </c>
      <c r="Q13" s="4">
        <f>SUM(Lines[Value])-Lines[[#This Row],[Aend]]-Lines[[#This Row],[Vend]]</f>
        <v>350</v>
      </c>
    </row>
    <row r="14" spans="2:17" ht="20.100000000000001" customHeight="1" x14ac:dyDescent="0.25">
      <c r="B14" s="14" t="s">
        <v>18</v>
      </c>
      <c r="C14" s="14" t="s">
        <v>18</v>
      </c>
      <c r="D14" s="6">
        <f>IF(LEFT(Lines[[#This Row],[From]],5)="Space",Space,INDEX(Dataset[],MATCH(Lines[[#This Row],[From]],Dataset[From / To],0),MATCH(Lines[[#This Row],[To]],Dataset[#Headers],0)))</f>
        <v>150</v>
      </c>
      <c r="E14" s="6">
        <v>10</v>
      </c>
      <c r="F14" s="4">
        <f>SUM(Lines[[#Headers],[Value]]:Lines[[#This Row],[Value]])-Lines[[#This Row],[Value]]</f>
        <v>2200</v>
      </c>
      <c r="G14" s="4">
        <f>Lines[[#This Row],[Astart]]</f>
        <v>2200</v>
      </c>
      <c r="H14" s="4">
        <f>Lines[[#This Row],[Aend]]</f>
        <v>1950</v>
      </c>
      <c r="I14" s="4">
        <f>SUM(Lines[Value])-SUMIFS(Lines[Value],Lines[End Position],"&gt;="&amp;Lines[[#This Row],[End Position]])</f>
        <v>1950</v>
      </c>
      <c r="J14" s="4">
        <f>Lines[[#This Row],[Value]]</f>
        <v>150</v>
      </c>
      <c r="K14" s="4">
        <f>Lines[[#This Row],[Value]]</f>
        <v>150</v>
      </c>
      <c r="L14" s="4">
        <f>Lines[[#This Row],[Value]]</f>
        <v>150</v>
      </c>
      <c r="M14" s="4">
        <f>Lines[[#This Row],[Value]]</f>
        <v>150</v>
      </c>
      <c r="N14" s="4">
        <f>SUM(Lines[Value])-Lines[[#This Row],[Astart]]-Lines[[#This Row],[Vstart]]</f>
        <v>900</v>
      </c>
      <c r="O14" s="4">
        <f>SUM(Lines[Value])-Lines[[#This Row],[Amid1]]-Lines[[#This Row],[Vmid1]]</f>
        <v>900</v>
      </c>
      <c r="P14" s="4">
        <f>SUM(Lines[Value])-Lines[[#This Row],[Amid2]]-Lines[[#This Row],[Vmid2]]</f>
        <v>1150</v>
      </c>
      <c r="Q14" s="4">
        <f>SUM(Lines[Value])-Lines[[#This Row],[Aend]]-Lines[[#This Row],[Vend]]</f>
        <v>1150</v>
      </c>
    </row>
    <row r="15" spans="2:17" ht="20.100000000000001" customHeight="1" x14ac:dyDescent="0.25">
      <c r="B15" s="14" t="s">
        <v>8</v>
      </c>
      <c r="C15" s="7" t="s">
        <v>3</v>
      </c>
      <c r="D15" s="6">
        <f>IF(LEFT(Lines[[#This Row],[From]],5)="Space",Space,INDEX(Dataset[],MATCH(Lines[[#This Row],[From]],Dataset[From / To],0),MATCH(Lines[[#This Row],[To]],Dataset[#Headers],0)))</f>
        <v>0</v>
      </c>
      <c r="E15" s="6">
        <v>3</v>
      </c>
      <c r="F15" s="4">
        <f>SUM(Lines[[#Headers],[Value]]:Lines[[#This Row],[Value]])-Lines[[#This Row],[Value]]</f>
        <v>2350</v>
      </c>
      <c r="G15" s="4">
        <f>Lines[[#This Row],[Astart]]</f>
        <v>2350</v>
      </c>
      <c r="H15" s="4">
        <f>Lines[[#This Row],[Aend]]</f>
        <v>1100</v>
      </c>
      <c r="I15" s="4">
        <f>SUM(Lines[Value])-SUMIFS(Lines[Value],Lines[End Position],"&gt;="&amp;Lines[[#This Row],[End Position]])</f>
        <v>1100</v>
      </c>
      <c r="J15" s="4">
        <f>Lines[[#This Row],[Value]]</f>
        <v>0</v>
      </c>
      <c r="K15" s="4">
        <f>Lines[[#This Row],[Value]]</f>
        <v>0</v>
      </c>
      <c r="L15" s="4">
        <f>Lines[[#This Row],[Value]]</f>
        <v>0</v>
      </c>
      <c r="M15" s="4">
        <f>Lines[[#This Row],[Value]]</f>
        <v>0</v>
      </c>
      <c r="N15" s="4">
        <f>SUM(Lines[Value])-Lines[[#This Row],[Astart]]-Lines[[#This Row],[Vstart]]</f>
        <v>900</v>
      </c>
      <c r="O15" s="4">
        <f>SUM(Lines[Value])-Lines[[#This Row],[Amid1]]-Lines[[#This Row],[Vmid1]]</f>
        <v>900</v>
      </c>
      <c r="P15" s="4">
        <f>SUM(Lines[Value])-Lines[[#This Row],[Amid2]]-Lines[[#This Row],[Vmid2]]</f>
        <v>2150</v>
      </c>
      <c r="Q15" s="4">
        <f>SUM(Lines[Value])-Lines[[#This Row],[Aend]]-Lines[[#This Row],[Vend]]</f>
        <v>2150</v>
      </c>
    </row>
    <row r="16" spans="2:17" ht="20.100000000000001" customHeight="1" x14ac:dyDescent="0.25">
      <c r="B16" s="14" t="s">
        <v>8</v>
      </c>
      <c r="C16" s="7" t="s">
        <v>4</v>
      </c>
      <c r="D16" s="6">
        <f>IF(LEFT(Lines[[#This Row],[From]],5)="Space",Space,INDEX(Dataset[],MATCH(Lines[[#This Row],[From]],Dataset[From / To],0),MATCH(Lines[[#This Row],[To]],Dataset[#Headers],0)))</f>
        <v>100</v>
      </c>
      <c r="E16" s="6">
        <v>8</v>
      </c>
      <c r="F16" s="4">
        <f>SUM(Lines[[#Headers],[Value]]:Lines[[#This Row],[Value]])-Lines[[#This Row],[Value]]</f>
        <v>2350</v>
      </c>
      <c r="G16" s="4">
        <f>Lines[[#This Row],[Astart]]</f>
        <v>2350</v>
      </c>
      <c r="H16" s="4">
        <f>Lines[[#This Row],[Aend]]</f>
        <v>1850</v>
      </c>
      <c r="I16" s="4">
        <f>SUM(Lines[Value])-SUMIFS(Lines[Value],Lines[End Position],"&gt;="&amp;Lines[[#This Row],[End Position]])</f>
        <v>1850</v>
      </c>
      <c r="J16" s="4">
        <f>Lines[[#This Row],[Value]]</f>
        <v>100</v>
      </c>
      <c r="K16" s="4">
        <f>Lines[[#This Row],[Value]]</f>
        <v>100</v>
      </c>
      <c r="L16" s="4">
        <f>Lines[[#This Row],[Value]]</f>
        <v>100</v>
      </c>
      <c r="M16" s="4">
        <f>Lines[[#This Row],[Value]]</f>
        <v>100</v>
      </c>
      <c r="N16" s="4">
        <f>SUM(Lines[Value])-Lines[[#This Row],[Astart]]-Lines[[#This Row],[Vstart]]</f>
        <v>800</v>
      </c>
      <c r="O16" s="4">
        <f>SUM(Lines[Value])-Lines[[#This Row],[Amid1]]-Lines[[#This Row],[Vmid1]]</f>
        <v>800</v>
      </c>
      <c r="P16" s="4">
        <f>SUM(Lines[Value])-Lines[[#This Row],[Amid2]]-Lines[[#This Row],[Vmid2]]</f>
        <v>1300</v>
      </c>
      <c r="Q16" s="4">
        <f>SUM(Lines[Value])-Lines[[#This Row],[Aend]]-Lines[[#This Row],[Vend]]</f>
        <v>1300</v>
      </c>
    </row>
    <row r="17" spans="2:17" ht="20.100000000000001" customHeight="1" x14ac:dyDescent="0.25">
      <c r="B17" s="14" t="s">
        <v>8</v>
      </c>
      <c r="C17" s="7" t="s">
        <v>5</v>
      </c>
      <c r="D17" s="6">
        <f>IF(LEFT(Lines[[#This Row],[From]],5)="Space",Space,INDEX(Dataset[],MATCH(Lines[[#This Row],[From]],Dataset[From / To],0),MATCH(Lines[[#This Row],[To]],Dataset[#Headers],0)))</f>
        <v>0</v>
      </c>
      <c r="E17" s="6">
        <v>13</v>
      </c>
      <c r="F17" s="4">
        <f>SUM(Lines[[#Headers],[Value]]:Lines[[#This Row],[Value]])-Lines[[#This Row],[Value]]</f>
        <v>2450</v>
      </c>
      <c r="G17" s="4">
        <f>Lines[[#This Row],[Astart]]</f>
        <v>2450</v>
      </c>
      <c r="H17" s="4">
        <f>Lines[[#This Row],[Aend]]</f>
        <v>2250</v>
      </c>
      <c r="I17" s="4">
        <f>SUM(Lines[Value])-SUMIFS(Lines[Value],Lines[End Position],"&gt;="&amp;Lines[[#This Row],[End Position]])</f>
        <v>2250</v>
      </c>
      <c r="J17" s="4">
        <f>Lines[[#This Row],[Value]]</f>
        <v>0</v>
      </c>
      <c r="K17" s="4">
        <f>Lines[[#This Row],[Value]]</f>
        <v>0</v>
      </c>
      <c r="L17" s="4">
        <f>Lines[[#This Row],[Value]]</f>
        <v>0</v>
      </c>
      <c r="M17" s="4">
        <f>Lines[[#This Row],[Value]]</f>
        <v>0</v>
      </c>
      <c r="N17" s="4">
        <f>SUM(Lines[Value])-Lines[[#This Row],[Astart]]-Lines[[#This Row],[Vstart]]</f>
        <v>800</v>
      </c>
      <c r="O17" s="4">
        <f>SUM(Lines[Value])-Lines[[#This Row],[Amid1]]-Lines[[#This Row],[Vmid1]]</f>
        <v>800</v>
      </c>
      <c r="P17" s="4">
        <f>SUM(Lines[Value])-Lines[[#This Row],[Amid2]]-Lines[[#This Row],[Vmid2]]</f>
        <v>1000</v>
      </c>
      <c r="Q17" s="4">
        <f>SUM(Lines[Value])-Lines[[#This Row],[Aend]]-Lines[[#This Row],[Vend]]</f>
        <v>1000</v>
      </c>
    </row>
    <row r="18" spans="2:17" ht="20.100000000000001" customHeight="1" x14ac:dyDescent="0.25">
      <c r="B18" s="14" t="s">
        <v>8</v>
      </c>
      <c r="C18" s="15" t="s">
        <v>6</v>
      </c>
      <c r="D18" s="6">
        <f>IF(LEFT(Lines[[#This Row],[From]],5)="Space",Space,INDEX(Dataset[],MATCH(Lines[[#This Row],[From]],Dataset[From / To],0),MATCH(Lines[[#This Row],[To]],Dataset[#Headers],0)))</f>
        <v>200</v>
      </c>
      <c r="E18" s="6">
        <v>18</v>
      </c>
      <c r="F18" s="4">
        <f>SUM(Lines[[#Headers],[Value]]:Lines[[#This Row],[Value]])-Lines[[#This Row],[Value]]</f>
        <v>2450</v>
      </c>
      <c r="G18" s="4">
        <f>Lines[[#This Row],[Astart]]</f>
        <v>2450</v>
      </c>
      <c r="H18" s="4">
        <f>Lines[[#This Row],[Aend]]</f>
        <v>2900</v>
      </c>
      <c r="I18" s="4">
        <f>SUM(Lines[Value])-SUMIFS(Lines[Value],Lines[End Position],"&gt;="&amp;Lines[[#This Row],[End Position]])</f>
        <v>2900</v>
      </c>
      <c r="J18" s="4">
        <f>Lines[[#This Row],[Value]]</f>
        <v>200</v>
      </c>
      <c r="K18" s="4">
        <f>Lines[[#This Row],[Value]]</f>
        <v>200</v>
      </c>
      <c r="L18" s="4">
        <f>Lines[[#This Row],[Value]]</f>
        <v>200</v>
      </c>
      <c r="M18" s="4">
        <f>Lines[[#This Row],[Value]]</f>
        <v>200</v>
      </c>
      <c r="N18" s="4">
        <f>SUM(Lines[Value])-Lines[[#This Row],[Astart]]-Lines[[#This Row],[Vstart]]</f>
        <v>600</v>
      </c>
      <c r="O18" s="4">
        <f>SUM(Lines[Value])-Lines[[#This Row],[Amid1]]-Lines[[#This Row],[Vmid1]]</f>
        <v>600</v>
      </c>
      <c r="P18" s="4">
        <f>SUM(Lines[Value])-Lines[[#This Row],[Amid2]]-Lines[[#This Row],[Vmid2]]</f>
        <v>150</v>
      </c>
      <c r="Q18" s="4">
        <f>SUM(Lines[Value])-Lines[[#This Row],[Aend]]-Lines[[#This Row],[Vend]]</f>
        <v>150</v>
      </c>
    </row>
    <row r="19" spans="2:17" ht="20.100000000000001" customHeight="1" x14ac:dyDescent="0.25">
      <c r="B19" s="14" t="s">
        <v>19</v>
      </c>
      <c r="C19" s="14" t="s">
        <v>19</v>
      </c>
      <c r="D19" s="6">
        <f>IF(LEFT(Lines[[#This Row],[From]],5)="Space",Space,INDEX(Dataset[],MATCH(Lines[[#This Row],[From]],Dataset[From / To],0),MATCH(Lines[[#This Row],[To]],Dataset[#Headers],0)))</f>
        <v>150</v>
      </c>
      <c r="E19" s="6">
        <v>15</v>
      </c>
      <c r="F19" s="4">
        <f>SUM(Lines[[#Headers],[Value]]:Lines[[#This Row],[Value]])-Lines[[#This Row],[Value]]</f>
        <v>2650</v>
      </c>
      <c r="G19" s="4">
        <f>Lines[[#This Row],[Astart]]</f>
        <v>2650</v>
      </c>
      <c r="H19" s="4">
        <f>Lines[[#This Row],[Aend]]</f>
        <v>2350</v>
      </c>
      <c r="I19" s="4">
        <f>SUM(Lines[Value])-SUMIFS(Lines[Value],Lines[End Position],"&gt;="&amp;Lines[[#This Row],[End Position]])</f>
        <v>2350</v>
      </c>
      <c r="J19" s="4">
        <f>Lines[[#This Row],[Value]]</f>
        <v>150</v>
      </c>
      <c r="K19" s="4">
        <f>Lines[[#This Row],[Value]]</f>
        <v>150</v>
      </c>
      <c r="L19" s="4">
        <f>Lines[[#This Row],[Value]]</f>
        <v>150</v>
      </c>
      <c r="M19" s="4">
        <f>Lines[[#This Row],[Value]]</f>
        <v>150</v>
      </c>
      <c r="N19" s="4">
        <f>SUM(Lines[Value])-Lines[[#This Row],[Astart]]-Lines[[#This Row],[Vstart]]</f>
        <v>450</v>
      </c>
      <c r="O19" s="4">
        <f>SUM(Lines[Value])-Lines[[#This Row],[Amid1]]-Lines[[#This Row],[Vmid1]]</f>
        <v>450</v>
      </c>
      <c r="P19" s="4">
        <f>SUM(Lines[Value])-Lines[[#This Row],[Amid2]]-Lines[[#This Row],[Vmid2]]</f>
        <v>750</v>
      </c>
      <c r="Q19" s="4">
        <f>SUM(Lines[Value])-Lines[[#This Row],[Aend]]-Lines[[#This Row],[Vend]]</f>
        <v>750</v>
      </c>
    </row>
    <row r="20" spans="2:17" ht="20.100000000000001" customHeight="1" x14ac:dyDescent="0.25">
      <c r="B20" s="14" t="s">
        <v>9</v>
      </c>
      <c r="C20" s="7" t="s">
        <v>3</v>
      </c>
      <c r="D20" s="6">
        <f>IF(LEFT(Lines[[#This Row],[From]],5)="Space",Space,INDEX(Dataset[],MATCH(Lines[[#This Row],[From]],Dataset[From / To],0),MATCH(Lines[[#This Row],[To]],Dataset[#Headers],0)))</f>
        <v>200</v>
      </c>
      <c r="E20" s="6">
        <v>4</v>
      </c>
      <c r="F20" s="4">
        <f>SUM(Lines[[#Headers],[Value]]:Lines[[#This Row],[Value]])-Lines[[#This Row],[Value]]</f>
        <v>2800</v>
      </c>
      <c r="G20" s="4">
        <f>Lines[[#This Row],[Astart]]</f>
        <v>2800</v>
      </c>
      <c r="H20" s="4">
        <f>Lines[[#This Row],[Aend]]</f>
        <v>1100</v>
      </c>
      <c r="I20" s="4">
        <f>SUM(Lines[Value])-SUMIFS(Lines[Value],Lines[End Position],"&gt;="&amp;Lines[[#This Row],[End Position]])</f>
        <v>1100</v>
      </c>
      <c r="J20" s="4">
        <f>Lines[[#This Row],[Value]]</f>
        <v>200</v>
      </c>
      <c r="K20" s="4">
        <f>Lines[[#This Row],[Value]]</f>
        <v>200</v>
      </c>
      <c r="L20" s="4">
        <f>Lines[[#This Row],[Value]]</f>
        <v>200</v>
      </c>
      <c r="M20" s="4">
        <f>Lines[[#This Row],[Value]]</f>
        <v>200</v>
      </c>
      <c r="N20" s="4">
        <f>SUM(Lines[Value])-Lines[[#This Row],[Astart]]-Lines[[#This Row],[Vstart]]</f>
        <v>250</v>
      </c>
      <c r="O20" s="4">
        <f>SUM(Lines[Value])-Lines[[#This Row],[Amid1]]-Lines[[#This Row],[Vmid1]]</f>
        <v>250</v>
      </c>
      <c r="P20" s="4">
        <f>SUM(Lines[Value])-Lines[[#This Row],[Amid2]]-Lines[[#This Row],[Vmid2]]</f>
        <v>1950</v>
      </c>
      <c r="Q20" s="4">
        <f>SUM(Lines[Value])-Lines[[#This Row],[Aend]]-Lines[[#This Row],[Vend]]</f>
        <v>1950</v>
      </c>
    </row>
    <row r="21" spans="2:17" ht="20.100000000000001" customHeight="1" x14ac:dyDescent="0.25">
      <c r="B21" s="14" t="s">
        <v>9</v>
      </c>
      <c r="C21" s="7" t="s">
        <v>4</v>
      </c>
      <c r="D21" s="6">
        <f>IF(LEFT(Lines[[#This Row],[From]],5)="Space",Space,INDEX(Dataset[],MATCH(Lines[[#This Row],[From]],Dataset[From / To],0),MATCH(Lines[[#This Row],[To]],Dataset[#Headers],0)))</f>
        <v>0</v>
      </c>
      <c r="E21" s="6">
        <v>9</v>
      </c>
      <c r="F21" s="4">
        <f>SUM(Lines[[#Headers],[Value]]:Lines[[#This Row],[Value]])-Lines[[#This Row],[Value]]</f>
        <v>3000</v>
      </c>
      <c r="G21" s="4">
        <f>Lines[[#This Row],[Astart]]</f>
        <v>3000</v>
      </c>
      <c r="H21" s="4">
        <f>Lines[[#This Row],[Aend]]</f>
        <v>1950</v>
      </c>
      <c r="I21" s="4">
        <f>SUM(Lines[Value])-SUMIFS(Lines[Value],Lines[End Position],"&gt;="&amp;Lines[[#This Row],[End Position]])</f>
        <v>1950</v>
      </c>
      <c r="J21" s="4">
        <f>Lines[[#This Row],[Value]]</f>
        <v>0</v>
      </c>
      <c r="K21" s="4">
        <f>Lines[[#This Row],[Value]]</f>
        <v>0</v>
      </c>
      <c r="L21" s="4">
        <f>Lines[[#This Row],[Value]]</f>
        <v>0</v>
      </c>
      <c r="M21" s="4">
        <f>Lines[[#This Row],[Value]]</f>
        <v>0</v>
      </c>
      <c r="N21" s="4">
        <f>SUM(Lines[Value])-Lines[[#This Row],[Astart]]-Lines[[#This Row],[Vstart]]</f>
        <v>250</v>
      </c>
      <c r="O21" s="4">
        <f>SUM(Lines[Value])-Lines[[#This Row],[Amid1]]-Lines[[#This Row],[Vmid1]]</f>
        <v>250</v>
      </c>
      <c r="P21" s="4">
        <f>SUM(Lines[Value])-Lines[[#This Row],[Amid2]]-Lines[[#This Row],[Vmid2]]</f>
        <v>1300</v>
      </c>
      <c r="Q21" s="4">
        <f>SUM(Lines[Value])-Lines[[#This Row],[Aend]]-Lines[[#This Row],[Vend]]</f>
        <v>1300</v>
      </c>
    </row>
    <row r="22" spans="2:17" ht="20.100000000000001" customHeight="1" x14ac:dyDescent="0.25">
      <c r="B22" s="14" t="s">
        <v>9</v>
      </c>
      <c r="C22" s="7" t="s">
        <v>5</v>
      </c>
      <c r="D22" s="6">
        <f>IF(LEFT(Lines[[#This Row],[From]],5)="Space",Space,INDEX(Dataset[],MATCH(Lines[[#This Row],[From]],Dataset[From / To],0),MATCH(Lines[[#This Row],[To]],Dataset[#Headers],0)))</f>
        <v>100</v>
      </c>
      <c r="E22" s="6">
        <v>14</v>
      </c>
      <c r="F22" s="4">
        <f>SUM(Lines[[#Headers],[Value]]:Lines[[#This Row],[Value]])-Lines[[#This Row],[Value]]</f>
        <v>3000</v>
      </c>
      <c r="G22" s="4">
        <f>Lines[[#This Row],[Astart]]</f>
        <v>3000</v>
      </c>
      <c r="H22" s="4">
        <f>Lines[[#This Row],[Aend]]</f>
        <v>2250</v>
      </c>
      <c r="I22" s="4">
        <f>SUM(Lines[Value])-SUMIFS(Lines[Value],Lines[End Position],"&gt;="&amp;Lines[[#This Row],[End Position]])</f>
        <v>2250</v>
      </c>
      <c r="J22" s="4">
        <f>Lines[[#This Row],[Value]]</f>
        <v>100</v>
      </c>
      <c r="K22" s="4">
        <f>Lines[[#This Row],[Value]]</f>
        <v>100</v>
      </c>
      <c r="L22" s="4">
        <f>Lines[[#This Row],[Value]]</f>
        <v>100</v>
      </c>
      <c r="M22" s="4">
        <f>Lines[[#This Row],[Value]]</f>
        <v>100</v>
      </c>
      <c r="N22" s="4">
        <f>SUM(Lines[Value])-Lines[[#This Row],[Astart]]-Lines[[#This Row],[Vstart]]</f>
        <v>150</v>
      </c>
      <c r="O22" s="4">
        <f>SUM(Lines[Value])-Lines[[#This Row],[Amid1]]-Lines[[#This Row],[Vmid1]]</f>
        <v>150</v>
      </c>
      <c r="P22" s="4">
        <f>SUM(Lines[Value])-Lines[[#This Row],[Amid2]]-Lines[[#This Row],[Vmid2]]</f>
        <v>900</v>
      </c>
      <c r="Q22" s="4">
        <f>SUM(Lines[Value])-Lines[[#This Row],[Aend]]-Lines[[#This Row],[Vend]]</f>
        <v>900</v>
      </c>
    </row>
    <row r="23" spans="2:17" ht="20.100000000000001" customHeight="1" x14ac:dyDescent="0.25">
      <c r="B23" s="14" t="s">
        <v>9</v>
      </c>
      <c r="C23" s="15" t="s">
        <v>6</v>
      </c>
      <c r="D23" s="6">
        <f>IF(LEFT(Lines[[#This Row],[From]],5)="Space",Space,INDEX(Dataset[],MATCH(Lines[[#This Row],[From]],Dataset[From / To],0),MATCH(Lines[[#This Row],[To]],Dataset[#Headers],0)))</f>
        <v>150</v>
      </c>
      <c r="E23" s="6">
        <v>19</v>
      </c>
      <c r="F23" s="4">
        <f>SUM(Lines[[#Headers],[Value]]:Lines[[#This Row],[Value]])-Lines[[#This Row],[Value]]</f>
        <v>3100</v>
      </c>
      <c r="G23" s="4">
        <f>Lines[[#This Row],[Astart]]</f>
        <v>3100</v>
      </c>
      <c r="H23" s="4">
        <f>Lines[[#This Row],[Aend]]</f>
        <v>3100</v>
      </c>
      <c r="I23" s="4">
        <f>SUM(Lines[Value])-SUMIFS(Lines[Value],Lines[End Position],"&gt;="&amp;Lines[[#This Row],[End Position]])</f>
        <v>3100</v>
      </c>
      <c r="J23" s="4">
        <f>Lines[[#This Row],[Value]]</f>
        <v>150</v>
      </c>
      <c r="K23" s="4">
        <f>Lines[[#This Row],[Value]]</f>
        <v>150</v>
      </c>
      <c r="L23" s="4">
        <f>Lines[[#This Row],[Value]]</f>
        <v>150</v>
      </c>
      <c r="M23" s="4">
        <f>Lines[[#This Row],[Value]]</f>
        <v>150</v>
      </c>
      <c r="N23" s="4">
        <f>SUM(Lines[Value])-Lines[[#This Row],[Astart]]-Lines[[#This Row],[Vstart]]</f>
        <v>0</v>
      </c>
      <c r="O23" s="4">
        <f>SUM(Lines[Value])-Lines[[#This Row],[Amid1]]-Lines[[#This Row],[Vmid1]]</f>
        <v>0</v>
      </c>
      <c r="P23" s="4">
        <f>SUM(Lines[Value])-Lines[[#This Row],[Amid2]]-Lines[[#This Row],[Vmid2]]</f>
        <v>0</v>
      </c>
      <c r="Q23" s="4">
        <f>SUM(Lines[Value])-Lines[[#This Row],[Aend]]-Lines[[#This Row],[Vend]]</f>
        <v>0</v>
      </c>
    </row>
    <row r="26" spans="2:17" ht="20.100000000000001" customHeight="1" x14ac:dyDescent="0.25">
      <c r="B26" s="24" t="s">
        <v>26</v>
      </c>
      <c r="C26" s="24"/>
    </row>
    <row r="27" spans="2:17" ht="20.100000000000001" customHeight="1" x14ac:dyDescent="0.25">
      <c r="B27" s="25" t="s">
        <v>13</v>
      </c>
      <c r="C27" s="26" t="s">
        <v>14</v>
      </c>
    </row>
    <row r="28" spans="2:17" ht="20.100000000000001" customHeight="1" x14ac:dyDescent="0.25">
      <c r="B28" s="18" t="s">
        <v>2</v>
      </c>
      <c r="C28" s="19">
        <f>SUMIFS(Lines[Value],Lines[From],Table3[[#This Row],[From]])</f>
        <v>1400</v>
      </c>
    </row>
    <row r="29" spans="2:17" ht="20.100000000000001" customHeight="1" x14ac:dyDescent="0.25">
      <c r="B29" s="18" t="s">
        <v>17</v>
      </c>
      <c r="C29" s="19">
        <f>SUMIFS(Lines[Value],Lines[From],Table3[[#This Row],[From]])</f>
        <v>150</v>
      </c>
    </row>
    <row r="30" spans="2:17" ht="20.100000000000001" customHeight="1" x14ac:dyDescent="0.25">
      <c r="B30" s="18" t="s">
        <v>7</v>
      </c>
      <c r="C30" s="19">
        <f>SUMIFS(Lines[Value],Lines[From],Table3[[#This Row],[From]])</f>
        <v>650</v>
      </c>
    </row>
    <row r="31" spans="2:17" ht="20.100000000000001" customHeight="1" x14ac:dyDescent="0.25">
      <c r="B31" s="18" t="s">
        <v>18</v>
      </c>
      <c r="C31" s="19">
        <f>SUMIFS(Lines[Value],Lines[From],Table3[[#This Row],[From]])</f>
        <v>150</v>
      </c>
    </row>
    <row r="32" spans="2:17" ht="20.100000000000001" customHeight="1" x14ac:dyDescent="0.25">
      <c r="B32" s="18" t="s">
        <v>8</v>
      </c>
      <c r="C32" s="19">
        <f>SUMIFS(Lines[Value],Lines[From],Table3[[#This Row],[From]])</f>
        <v>300</v>
      </c>
    </row>
    <row r="33" spans="2:6" ht="20.100000000000001" customHeight="1" x14ac:dyDescent="0.25">
      <c r="B33" s="18" t="s">
        <v>19</v>
      </c>
      <c r="C33" s="19">
        <f>SUMIFS(Lines[Value],Lines[From],Table3[[#This Row],[From]])</f>
        <v>150</v>
      </c>
    </row>
    <row r="34" spans="2:6" ht="20.100000000000001" customHeight="1" x14ac:dyDescent="0.25">
      <c r="B34" s="20" t="s">
        <v>9</v>
      </c>
      <c r="C34" s="21">
        <f>SUMIFS(Lines[Value],Lines[From],Table3[[#This Row],[From]])</f>
        <v>450</v>
      </c>
    </row>
    <row r="36" spans="2:6" ht="20.100000000000001" customHeight="1" x14ac:dyDescent="0.25">
      <c r="B36" s="24" t="s">
        <v>25</v>
      </c>
      <c r="C36" s="24"/>
    </row>
    <row r="37" spans="2:6" ht="20.100000000000001" customHeight="1" x14ac:dyDescent="0.25">
      <c r="B37" s="25" t="s">
        <v>20</v>
      </c>
      <c r="C37" s="26" t="s">
        <v>14</v>
      </c>
    </row>
    <row r="38" spans="2:6" ht="20.100000000000001" customHeight="1" x14ac:dyDescent="0.25">
      <c r="B38" s="18" t="s">
        <v>3</v>
      </c>
      <c r="C38" s="27">
        <f>SUMIFS(Lines[Value],Lines[To],Table35[[#This Row],[To]])</f>
        <v>1300</v>
      </c>
    </row>
    <row r="39" spans="2:6" ht="20.100000000000001" customHeight="1" x14ac:dyDescent="0.25">
      <c r="B39" s="18" t="s">
        <v>17</v>
      </c>
      <c r="C39" s="19">
        <f>SUMIFS(Lines[Value],Lines[To],Table35[[#This Row],[To]])</f>
        <v>150</v>
      </c>
    </row>
    <row r="40" spans="2:6" ht="20.100000000000001" customHeight="1" x14ac:dyDescent="0.25">
      <c r="B40" s="18" t="s">
        <v>4</v>
      </c>
      <c r="C40" s="19">
        <f>SUMIFS(Lines[Value],Lines[To],Table35[[#This Row],[To]])</f>
        <v>500</v>
      </c>
    </row>
    <row r="41" spans="2:6" ht="20.100000000000001" customHeight="1" x14ac:dyDescent="0.25">
      <c r="B41" s="18" t="s">
        <v>18</v>
      </c>
      <c r="C41" s="19">
        <f>SUMIFS(Lines[Value],Lines[To],Table35[[#This Row],[To]])</f>
        <v>150</v>
      </c>
    </row>
    <row r="42" spans="2:6" ht="20.100000000000001" customHeight="1" x14ac:dyDescent="0.25">
      <c r="B42" s="18" t="s">
        <v>5</v>
      </c>
      <c r="C42" s="19">
        <f>SUMIFS(Lines[Value],Lines[To],Table35[[#This Row],[To]])</f>
        <v>250</v>
      </c>
    </row>
    <row r="43" spans="2:6" ht="20.100000000000001" customHeight="1" x14ac:dyDescent="0.25">
      <c r="B43" s="18" t="s">
        <v>19</v>
      </c>
      <c r="C43" s="19">
        <f>SUMIFS(Lines[Value],Lines[To],Table35[[#This Row],[To]])</f>
        <v>150</v>
      </c>
    </row>
    <row r="44" spans="2:6" ht="20.100000000000001" customHeight="1" x14ac:dyDescent="0.25">
      <c r="B44" s="20" t="s">
        <v>6</v>
      </c>
      <c r="C44" s="21">
        <f>SUMIFS(Lines[Value],Lines[To],Table35[[#This Row],[To]])</f>
        <v>750</v>
      </c>
    </row>
    <row r="46" spans="2:6" ht="20.100000000000001" customHeight="1" x14ac:dyDescent="0.25">
      <c r="B46" s="22" t="s">
        <v>27</v>
      </c>
      <c r="C46" s="4">
        <v>0</v>
      </c>
      <c r="D46" s="4">
        <v>10</v>
      </c>
      <c r="E46" s="4">
        <v>90</v>
      </c>
      <c r="F46" s="4">
        <v>100</v>
      </c>
    </row>
  </sheetData>
  <mergeCells count="3">
    <mergeCell ref="B2:Q2"/>
    <mergeCell ref="B26:C26"/>
    <mergeCell ref="B36:C36"/>
  </mergeCells>
  <phoneticPr fontId="4" type="noConversion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BBF3-0021-41E7-B7FE-442373A7B720}">
  <dimension ref="B2:B17"/>
  <sheetViews>
    <sheetView showGridLines="0" tabSelected="1" workbookViewId="0">
      <selection activeCell="F26" sqref="F26"/>
    </sheetView>
  </sheetViews>
  <sheetFormatPr defaultRowHeight="20.100000000000001" customHeight="1" x14ac:dyDescent="0.25"/>
  <cols>
    <col min="1" max="1" width="9" style="1" customWidth="1"/>
    <col min="2" max="2" width="101.85546875" style="1" customWidth="1"/>
    <col min="3" max="3" width="68.140625" style="1" customWidth="1"/>
    <col min="4" max="4" width="13.85546875" style="1" customWidth="1"/>
    <col min="5" max="5" width="17.28515625" style="1" customWidth="1"/>
    <col min="6" max="6" width="86.42578125" style="1" customWidth="1"/>
    <col min="7" max="7" width="12" style="1" customWidth="1"/>
    <col min="8" max="8" width="12.5703125" style="1" customWidth="1"/>
    <col min="9" max="9" width="10.5703125" style="1" customWidth="1"/>
    <col min="10" max="17" width="11.42578125" style="1" customWidth="1"/>
    <col min="18" max="16384" width="9.140625" style="1"/>
  </cols>
  <sheetData>
    <row r="2" spans="2:2" ht="20.100000000000001" customHeight="1" x14ac:dyDescent="0.25">
      <c r="B2" s="5" t="s">
        <v>36</v>
      </c>
    </row>
    <row r="17" ht="159.75" customHeight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Sample Dataset</vt:lpstr>
      <vt:lpstr>Sankey Diagram Dataset</vt:lpstr>
      <vt:lpstr>Sankey Lines Table</vt:lpstr>
      <vt:lpstr>Sankey Diagram</vt:lpstr>
      <vt:lpstr>'Sankey Diagram Dataset'!Employee</vt:lpstr>
      <vt:lpstr>'Sankey Lines Table'!Employee</vt:lpstr>
      <vt:lpstr>Employee</vt:lpstr>
      <vt:lpstr>Space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USER</cp:lastModifiedBy>
  <dcterms:created xsi:type="dcterms:W3CDTF">2015-06-05T18:17:20Z</dcterms:created>
  <dcterms:modified xsi:type="dcterms:W3CDTF">2022-08-16T10:55:47Z</dcterms:modified>
</cp:coreProperties>
</file>