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Rafiul Haq\Desktop\Exceldemy\94\"/>
    </mc:Choice>
  </mc:AlternateContent>
  <xr:revisionPtr revIDLastSave="0" documentId="13_ncr:1_{784325A2-AC58-49A8-AB58-3C678CAB939E}" xr6:coauthVersionLast="47" xr6:coauthVersionMax="47" xr10:uidLastSave="{00000000-0000-0000-0000-000000000000}"/>
  <bookViews>
    <workbookView xWindow="810" yWindow="-120" windowWidth="28110" windowHeight="16440" tabRatio="417" xr2:uid="{00000000-000D-0000-FFFF-FFFF00000000}"/>
  </bookViews>
  <sheets>
    <sheet name="main" sheetId="5" r:id="rId1"/>
    <sheet name="format" sheetId="9" r:id="rId2"/>
    <sheet name="Cash Receipts" sheetId="11" r:id="rId3"/>
    <sheet name="Cash Paid Out" sheetId="12" r:id="rId4"/>
    <sheet name="Cash Paid Out (Non P&amp;L)" sheetId="13" r:id="rId5"/>
  </sheets>
  <definedNames>
    <definedName name="FiscalYearStartDate" localSheetId="3">'Cash Paid Out'!$B$4</definedName>
    <definedName name="FiscalYearStartDate" localSheetId="4">'Cash Paid Out (Non P&amp;L)'!$B$4</definedName>
    <definedName name="FiscalYearStartDate" localSheetId="2">'Cash Receipts'!$B$4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13" l="1"/>
  <c r="E12" i="13"/>
  <c r="F12" i="13"/>
  <c r="G12" i="13"/>
  <c r="H12" i="13"/>
  <c r="I12" i="13"/>
  <c r="J12" i="13"/>
  <c r="K12" i="13"/>
  <c r="L12" i="13"/>
  <c r="M12" i="13"/>
  <c r="N12" i="13"/>
  <c r="O12" i="13"/>
  <c r="P12" i="13"/>
  <c r="D12" i="13"/>
  <c r="P11" i="13"/>
  <c r="O11" i="13"/>
  <c r="N11" i="13"/>
  <c r="M11" i="13"/>
  <c r="L11" i="13"/>
  <c r="K11" i="13"/>
  <c r="J11" i="13"/>
  <c r="I11" i="13"/>
  <c r="H11" i="13"/>
  <c r="G11" i="13"/>
  <c r="F11" i="13"/>
  <c r="E11" i="13"/>
  <c r="D11" i="13"/>
  <c r="R10" i="13"/>
  <c r="R9" i="13"/>
  <c r="R8" i="13"/>
  <c r="R7" i="13"/>
  <c r="R6" i="13"/>
  <c r="P27" i="12"/>
  <c r="O27" i="12"/>
  <c r="N27" i="12"/>
  <c r="M27" i="12"/>
  <c r="L27" i="12"/>
  <c r="K27" i="12"/>
  <c r="J27" i="12"/>
  <c r="I27" i="12"/>
  <c r="H27" i="12"/>
  <c r="G27" i="12"/>
  <c r="F27" i="12"/>
  <c r="E27" i="12"/>
  <c r="D27" i="12"/>
  <c r="R26" i="12"/>
  <c r="R25" i="12"/>
  <c r="R24" i="12"/>
  <c r="R23" i="12"/>
  <c r="R22" i="12"/>
  <c r="R21" i="12"/>
  <c r="R20" i="12"/>
  <c r="R19" i="12"/>
  <c r="R18" i="12"/>
  <c r="R17" i="12"/>
  <c r="R16" i="12"/>
  <c r="R15" i="12"/>
  <c r="R14" i="12"/>
  <c r="R13" i="12"/>
  <c r="R12" i="12"/>
  <c r="R11" i="12"/>
  <c r="R10" i="12"/>
  <c r="R27" i="12" s="1"/>
  <c r="R9" i="12"/>
  <c r="R8" i="12"/>
  <c r="R7" i="12"/>
  <c r="R6" i="12"/>
  <c r="D12" i="11"/>
  <c r="E6" i="11" s="1"/>
  <c r="E12" i="11" s="1"/>
  <c r="E14" i="11" s="1"/>
  <c r="R11" i="11"/>
  <c r="P11" i="11"/>
  <c r="O11" i="11"/>
  <c r="N11" i="11"/>
  <c r="M11" i="11"/>
  <c r="L11" i="11"/>
  <c r="K11" i="11"/>
  <c r="J11" i="11"/>
  <c r="I11" i="11"/>
  <c r="H11" i="11"/>
  <c r="G11" i="11"/>
  <c r="F11" i="11"/>
  <c r="E11" i="11"/>
  <c r="D11" i="11"/>
  <c r="R10" i="11"/>
  <c r="R9" i="11"/>
  <c r="R8" i="11"/>
  <c r="B4" i="11"/>
  <c r="E3" i="11" s="1"/>
  <c r="F6" i="11" l="1"/>
  <c r="F12" i="11" s="1"/>
  <c r="F14" i="11" s="1"/>
  <c r="G6" i="11" s="1"/>
  <c r="G12" i="11" s="1"/>
  <c r="R11" i="13"/>
  <c r="J3" i="11"/>
  <c r="K3" i="11"/>
  <c r="L3" i="11"/>
  <c r="G3" i="11"/>
  <c r="M3" i="11"/>
  <c r="F3" i="11"/>
  <c r="H3" i="11"/>
  <c r="N3" i="11"/>
  <c r="P3" i="11"/>
  <c r="E4" i="11"/>
  <c r="F4" i="11" s="1"/>
  <c r="G4" i="11" s="1"/>
  <c r="H4" i="11" s="1"/>
  <c r="I4" i="11" s="1"/>
  <c r="J4" i="11" s="1"/>
  <c r="K4" i="11" s="1"/>
  <c r="L4" i="11" s="1"/>
  <c r="M4" i="11" s="1"/>
  <c r="N4" i="11" s="1"/>
  <c r="O4" i="11" s="1"/>
  <c r="P4" i="11" s="1"/>
  <c r="I3" i="11"/>
  <c r="O3" i="11"/>
  <c r="G14" i="11" l="1"/>
  <c r="H6" i="11" s="1"/>
  <c r="H12" i="11" s="1"/>
  <c r="N3" i="13"/>
  <c r="H3" i="13"/>
  <c r="M3" i="13"/>
  <c r="G3" i="13"/>
  <c r="E4" i="13"/>
  <c r="F4" i="13" s="1"/>
  <c r="G4" i="13" s="1"/>
  <c r="H4" i="13" s="1"/>
  <c r="I4" i="13" s="1"/>
  <c r="J4" i="13" s="1"/>
  <c r="K4" i="13" s="1"/>
  <c r="L4" i="13" s="1"/>
  <c r="M4" i="13" s="1"/>
  <c r="N4" i="13" s="1"/>
  <c r="O4" i="13" s="1"/>
  <c r="P4" i="13" s="1"/>
  <c r="L3" i="13"/>
  <c r="F3" i="13"/>
  <c r="K3" i="13"/>
  <c r="E3" i="13"/>
  <c r="O3" i="13"/>
  <c r="P3" i="13"/>
  <c r="J3" i="13"/>
  <c r="I3" i="13"/>
  <c r="H14" i="11" l="1"/>
  <c r="I6" i="11" s="1"/>
  <c r="I12" i="11" s="1"/>
  <c r="I14" i="11" s="1"/>
  <c r="J6" i="11" s="1"/>
  <c r="J12" i="11" s="1"/>
  <c r="J14" i="11" s="1"/>
  <c r="K6" i="11" s="1"/>
  <c r="K12" i="11" s="1"/>
  <c r="O3" i="12"/>
  <c r="I3" i="12"/>
  <c r="N3" i="12"/>
  <c r="H3" i="12"/>
  <c r="M3" i="12"/>
  <c r="G3" i="12"/>
  <c r="J3" i="12"/>
  <c r="E4" i="12"/>
  <c r="F4" i="12" s="1"/>
  <c r="G4" i="12" s="1"/>
  <c r="H4" i="12" s="1"/>
  <c r="I4" i="12" s="1"/>
  <c r="J4" i="12" s="1"/>
  <c r="K4" i="12" s="1"/>
  <c r="L4" i="12" s="1"/>
  <c r="M4" i="12" s="1"/>
  <c r="N4" i="12" s="1"/>
  <c r="O4" i="12" s="1"/>
  <c r="P4" i="12" s="1"/>
  <c r="L3" i="12"/>
  <c r="F3" i="12"/>
  <c r="K3" i="12"/>
  <c r="E3" i="12"/>
  <c r="P3" i="12"/>
  <c r="K14" i="11" l="1"/>
  <c r="L6" i="11" s="1"/>
  <c r="L12" i="11" s="1"/>
  <c r="L14" i="11" l="1"/>
  <c r="M6" i="11" s="1"/>
  <c r="M12" i="11" s="1"/>
  <c r="M14" i="11" l="1"/>
  <c r="N6" i="11" s="1"/>
  <c r="N12" i="11" s="1"/>
  <c r="N14" i="11" l="1"/>
  <c r="O6" i="11" s="1"/>
  <c r="O12" i="11" s="1"/>
  <c r="O14" i="11" l="1"/>
  <c r="P6" i="11" s="1"/>
  <c r="P12" i="11" l="1"/>
  <c r="P14" i="11" s="1"/>
  <c r="R6" i="11"/>
  <c r="R12" i="11" s="1"/>
  <c r="R14" i="11" s="1"/>
  <c r="D11" i="9" l="1"/>
  <c r="E11" i="9"/>
  <c r="F11" i="9"/>
  <c r="F27" i="9" s="1"/>
  <c r="G11" i="9"/>
  <c r="H11" i="9"/>
  <c r="I11" i="9"/>
  <c r="J11" i="9"/>
  <c r="K11" i="9"/>
  <c r="L11" i="9"/>
  <c r="M11" i="9"/>
  <c r="N11" i="9"/>
  <c r="D18" i="9"/>
  <c r="E18" i="9"/>
  <c r="F18" i="9"/>
  <c r="G18" i="9"/>
  <c r="H18" i="9"/>
  <c r="I18" i="9"/>
  <c r="J18" i="9"/>
  <c r="K18" i="9"/>
  <c r="L18" i="9"/>
  <c r="M18" i="9"/>
  <c r="N18" i="9"/>
  <c r="N25" i="9"/>
  <c r="M25" i="9"/>
  <c r="L25" i="9"/>
  <c r="K25" i="9"/>
  <c r="J25" i="9"/>
  <c r="I25" i="9"/>
  <c r="H25" i="9"/>
  <c r="G25" i="9"/>
  <c r="F25" i="9"/>
  <c r="E25" i="9"/>
  <c r="D25" i="9"/>
  <c r="C25" i="9"/>
  <c r="C18" i="9"/>
  <c r="N27" i="9"/>
  <c r="I27" i="9"/>
  <c r="H27" i="9"/>
  <c r="C11" i="9"/>
  <c r="D25" i="5"/>
  <c r="E25" i="5"/>
  <c r="F25" i="5"/>
  <c r="G25" i="5"/>
  <c r="H25" i="5"/>
  <c r="I25" i="5"/>
  <c r="J25" i="5"/>
  <c r="K25" i="5"/>
  <c r="L25" i="5"/>
  <c r="M25" i="5"/>
  <c r="N25" i="5"/>
  <c r="C25" i="5"/>
  <c r="D18" i="5"/>
  <c r="E18" i="5"/>
  <c r="F18" i="5"/>
  <c r="G18" i="5"/>
  <c r="H18" i="5"/>
  <c r="I18" i="5"/>
  <c r="J18" i="5"/>
  <c r="K18" i="5"/>
  <c r="L18" i="5"/>
  <c r="M18" i="5"/>
  <c r="N18" i="5"/>
  <c r="C18" i="5"/>
  <c r="D11" i="5"/>
  <c r="D27" i="5" s="1"/>
  <c r="E11" i="5"/>
  <c r="E27" i="5" s="1"/>
  <c r="F11" i="5"/>
  <c r="F27" i="5" s="1"/>
  <c r="G11" i="5"/>
  <c r="G27" i="5" s="1"/>
  <c r="H11" i="5"/>
  <c r="H27" i="5" s="1"/>
  <c r="I11" i="5"/>
  <c r="I27" i="5" s="1"/>
  <c r="J11" i="5"/>
  <c r="J27" i="5" s="1"/>
  <c r="K11" i="5"/>
  <c r="K27" i="5" s="1"/>
  <c r="L11" i="5"/>
  <c r="L27" i="5" s="1"/>
  <c r="M11" i="5"/>
  <c r="M27" i="5" s="1"/>
  <c r="N11" i="5"/>
  <c r="N27" i="5" s="1"/>
  <c r="C11" i="5"/>
  <c r="C27" i="5" s="1"/>
  <c r="C29" i="5" s="1"/>
  <c r="D5" i="5" s="1"/>
  <c r="K27" i="9" l="1"/>
  <c r="C27" i="9"/>
  <c r="C29" i="9" s="1"/>
  <c r="D5" i="9" s="1"/>
  <c r="E27" i="9"/>
  <c r="M27" i="9"/>
  <c r="G27" i="9"/>
  <c r="L27" i="9"/>
  <c r="J27" i="9"/>
  <c r="D27" i="9"/>
  <c r="D29" i="9"/>
  <c r="D29" i="5"/>
  <c r="E5" i="5" s="1"/>
  <c r="E29" i="5" s="1"/>
  <c r="F5" i="5" s="1"/>
  <c r="F29" i="5" s="1"/>
  <c r="G5" i="5" s="1"/>
  <c r="G29" i="5" s="1"/>
  <c r="H5" i="5" s="1"/>
  <c r="H29" i="5" s="1"/>
  <c r="I5" i="5" s="1"/>
  <c r="I29" i="5" s="1"/>
  <c r="J5" i="5" s="1"/>
  <c r="J29" i="5" s="1"/>
  <c r="K5" i="5" s="1"/>
  <c r="K29" i="5" s="1"/>
  <c r="L5" i="5" s="1"/>
  <c r="L29" i="5" s="1"/>
  <c r="M5" i="5" s="1"/>
  <c r="M29" i="5" s="1"/>
  <c r="N5" i="5" s="1"/>
  <c r="N29" i="5" s="1"/>
  <c r="E5" i="9" l="1"/>
  <c r="E29" i="9" s="1"/>
  <c r="F5" i="9" l="1"/>
  <c r="F29" i="9" s="1"/>
  <c r="G5" i="9" s="1"/>
  <c r="G29" i="9" s="1"/>
  <c r="H5" i="9" l="1"/>
  <c r="H29" i="9" s="1"/>
  <c r="I5" i="9" l="1"/>
  <c r="I29" i="9" s="1"/>
  <c r="J5" i="9" l="1"/>
  <c r="J29" i="9" s="1"/>
  <c r="K5" i="9" l="1"/>
  <c r="K29" i="9" s="1"/>
  <c r="L5" i="9" l="1"/>
  <c r="L29" i="9" s="1"/>
  <c r="M5" i="9" l="1"/>
  <c r="M29" i="9" s="1"/>
  <c r="N5" i="9" l="1"/>
  <c r="N29" i="9" s="1"/>
</calcChain>
</file>

<file path=xl/sharedStrings.xml><?xml version="1.0" encoding="utf-8"?>
<sst xmlns="http://schemas.openxmlformats.org/spreadsheetml/2006/main" count="130" uniqueCount="79">
  <si>
    <t>Monthly Cash Flow Statement Format</t>
  </si>
  <si>
    <t>Beginning Balance</t>
  </si>
  <si>
    <t>Operating Activities</t>
  </si>
  <si>
    <t>Net Cash Flow from Operating Activities</t>
  </si>
  <si>
    <t>Cash Paid for Income Taxes</t>
  </si>
  <si>
    <t>Cash Paid for Inventory</t>
  </si>
  <si>
    <t>Cash Receipts from Customers</t>
  </si>
  <si>
    <t>Jan</t>
  </si>
  <si>
    <t>Feb</t>
  </si>
  <si>
    <t>Mar</t>
  </si>
  <si>
    <t>Apr</t>
  </si>
  <si>
    <t>May</t>
  </si>
  <si>
    <t>Jun</t>
  </si>
  <si>
    <t>Jul</t>
  </si>
  <si>
    <t>Aug</t>
  </si>
  <si>
    <t>Sep</t>
  </si>
  <si>
    <t>Oct</t>
  </si>
  <si>
    <t>Nov</t>
  </si>
  <si>
    <t>Dec</t>
  </si>
  <si>
    <t>Investing Activities</t>
  </si>
  <si>
    <t>Net Cash Flow from Investing Activities</t>
  </si>
  <si>
    <t>Financing Activities</t>
  </si>
  <si>
    <t>Sale of Property, Plant &amp; Equipment</t>
  </si>
  <si>
    <t>Purchase of Property, Plant &amp; Equipment</t>
  </si>
  <si>
    <t>Purchase of Long-term Investments</t>
  </si>
  <si>
    <t>Sale of Long-term Investments</t>
  </si>
  <si>
    <t>Cash Paid for Selling &amp; Administrative Expenses</t>
  </si>
  <si>
    <t>Issuance of Bonds Payable</t>
  </si>
  <si>
    <t>Issuance of Common Stock</t>
  </si>
  <si>
    <t>Repaying Principle on Bonds Payable</t>
  </si>
  <si>
    <t>Paying Dividends</t>
  </si>
  <si>
    <t>Net Cash Flow from Financing Activities</t>
  </si>
  <si>
    <t>Net Cash Increase/Decrease in Cash</t>
  </si>
  <si>
    <t>Ending Cash Balance</t>
  </si>
  <si>
    <t>Particulars</t>
  </si>
  <si>
    <t>For the Year 2021 Ended December 31</t>
  </si>
  <si>
    <r>
      <t xml:space="preserve">Cash Flow </t>
    </r>
    <r>
      <rPr>
        <b/>
        <sz val="28"/>
        <color theme="1" tint="0.14999847407452621"/>
        <rFont val="Calibri Light"/>
        <family val="2"/>
        <scheme val="major"/>
      </rPr>
      <t>Statement</t>
    </r>
  </si>
  <si>
    <t>Fiscal year begins:</t>
  </si>
  <si>
    <t>(Pre) Startup</t>
  </si>
  <si>
    <t>Total</t>
  </si>
  <si>
    <t>EST</t>
  </si>
  <si>
    <t xml:space="preserve"> Item EST</t>
  </si>
  <si>
    <t>Cash on Hand (beginning of month)</t>
  </si>
  <si>
    <t>Cash Receipts</t>
  </si>
  <si>
    <t>Cash Sales</t>
  </si>
  <si>
    <t>Collections from CR accounts</t>
  </si>
  <si>
    <t>Loan/other cash injections</t>
  </si>
  <si>
    <t>Total Cash Available (before cash out)</t>
  </si>
  <si>
    <t>Cash Position (end of month)</t>
  </si>
  <si>
    <t>Item EST</t>
  </si>
  <si>
    <t>Cash Paid Out</t>
  </si>
  <si>
    <t>Purchases (merchandise)</t>
  </si>
  <si>
    <t>Purchases (specify)</t>
  </si>
  <si>
    <t>Gross wages (exact withdrawal)</t>
  </si>
  <si>
    <t>Payroll expenses (taxes, etc.)</t>
  </si>
  <si>
    <t>Outside services</t>
  </si>
  <si>
    <t>Supplies (office &amp; operations)</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</si>
  <si>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</si>
  <si>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</si>
  <si>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</si>
  <si>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</si>
  <si>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</si>
  <si>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</si>
  <si>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</si>
  <si>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</si>
  <si>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</si>
  <si>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</si>
  <si>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</si>
  <si>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</si>
  <si>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</si>
  <si>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Cash Paid Out (Non P&amp;L)</t>
  </si>
  <si>
    <t>Loan principal payment</t>
  </si>
  <si>
    <t>Capital purchase (specify)</t>
  </si>
  <si>
    <t>Other startup costs</t>
  </si>
  <si>
    <t>Reserve and/or escrow</t>
  </si>
  <si>
    <t>Owners' withdrawal</t>
  </si>
  <si>
    <t>Total Cash Paid Out</t>
  </si>
  <si>
    <t>s</t>
  </si>
  <si>
    <t>For the Year 20XX Ended Month 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</si>
</sst>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3" formatCode="_(* #,##0.00_);_(* \(#,##0.00\);_(* &quot;-&quot;??_);_(@_)"/>
    <numFmt numFmtId="164" formatCode="mmm"/>
    <numFmt numFmtId="165" formatCode="dd"/>
    <numFmt numFmtId="166" formatCode="0_);\-0_)"/>
  </numFmts>
  <fonts count="28" x14ac:knownFonts="1">
    <font>
      <sz val="11"/>
      <color theme="1"/>
      <name val="Calibri"/>
      <family val="2"/>
      <scheme val="minor"/>
    </font>
    <font>
      <sz val="12"/>
      <color theme="1"/>
      <name val="Calibri"/>
      <family val="2"/>
      <scheme val="minor"/>
    </font>
    <font>
      <b/>
      <sz val="14"/>
      <color theme="1"/>
      <name val="Calibri"/>
      <family val="2"/>
      <scheme val="minor"/>
    </font>
    <font>
      <b/>
      <sz val="16"/>
      <color theme="3"/>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2"/>
      <color theme="1"/>
      <name val="Calibri"/>
      <family val="2"/>
      <scheme val="minor"/>
    </font>
    <font>
      <i/>
      <sz val="12"/>
      <color theme="1" tint="0.499984740745262"/>
      <name val="Calibri"/>
      <family val="2"/>
      <scheme val="minor"/>
    </font>
    <font>
      <b/>
      <sz val="14"/>
      <color theme="0"/>
      <name val="Calibri"/>
      <family val="2"/>
      <scheme val="minor"/>
    </font>
    <font>
      <b/>
      <sz val="12"/>
      <color theme="0"/>
      <name val="Calibri"/>
      <family val="2"/>
      <scheme val="minor"/>
    </font>
    <font>
      <b/>
      <sz val="16"/>
      <color theme="0"/>
      <name val="Calibri"/>
      <family val="2"/>
      <scheme val="minor"/>
    </font>
    <font>
      <b/>
      <sz val="28"/>
      <color theme="1" tint="0.14999847407452621"/>
      <name val="Calibri Light"/>
      <family val="2"/>
      <scheme val="major"/>
    </font>
    <font>
      <sz val="11"/>
      <color theme="1" tint="0.14975432599871821"/>
      <name val="Calibri Light"/>
      <family val="2"/>
      <scheme val="major"/>
    </font>
    <font>
      <sz val="14"/>
      <color theme="1" tint="0.14975432599871821"/>
      <name val="Calibri Light"/>
      <family val="2"/>
      <scheme val="major"/>
    </font>
    <font>
      <sz val="11"/>
      <color theme="1" tint="0.14999847407452621"/>
      <name val="Calibri"/>
      <family val="2"/>
      <scheme val="minor"/>
    </font>
    <font>
      <sz val="18"/>
      <color theme="1" tint="0.14996795556505021"/>
      <name val="Calibri Light"/>
      <family val="2"/>
      <scheme val="major"/>
    </font>
    <font>
      <b/>
      <sz val="12"/>
      <color theme="1" tint="0.14999847407452621"/>
      <name val="Calibri Light"/>
      <family val="2"/>
      <scheme val="major"/>
    </font>
    <font>
      <b/>
      <sz val="12"/>
      <color theme="1" tint="0.14999847407452621"/>
      <name val="Calibri"/>
      <family val="2"/>
      <scheme val="minor"/>
    </font>
    <font>
      <sz val="12"/>
      <color theme="1" tint="0.14999847407452621"/>
      <name val="Calibri"/>
      <family val="2"/>
      <scheme val="minor"/>
    </font>
    <font>
      <sz val="11"/>
      <color theme="1" tint="0.34998626667073579"/>
      <name val="Calibri"/>
      <family val="2"/>
      <scheme val="minor"/>
    </font>
    <font>
      <sz val="11"/>
      <color theme="1" tint="0.499984740745262"/>
      <name val="Calibri"/>
      <family val="2"/>
      <scheme val="minor"/>
    </font>
    <font>
      <b/>
      <sz val="11"/>
      <color theme="4" tint="-0.249977111117893"/>
      <name val="Calibri"/>
      <family val="2"/>
      <scheme val="minor"/>
    </font>
    <font>
      <sz val="10"/>
      <color theme="1" tint="0.499984740745262"/>
      <name val="Calibri"/>
      <family val="2"/>
      <scheme val="minor"/>
    </font>
    <font>
      <sz val="10"/>
      <color theme="1" tint="0.14999847407452621"/>
      <name val="Calibri"/>
      <family val="2"/>
      <scheme val="minor"/>
    </font>
    <font>
      <sz val="28"/>
      <color theme="3"/>
      <name val="Calibri Light"/>
      <family val="2"/>
      <scheme val="major"/>
    </font>
    <font>
      <sz val="12"/>
      <name val="Calibri"/>
      <family val="2"/>
      <scheme val="minor"/>
    </font>
    <font>
      <b/>
      <sz val="14"/>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4" tint="0.79998168889431442"/>
        <bgColor indexed="64"/>
      </patternFill>
    </fill>
    <fill>
      <patternFill patternType="solid">
        <fgColor rgb="FF7030A0"/>
        <bgColor indexed="64"/>
      </patternFill>
    </fill>
    <fill>
      <patternFill patternType="solid">
        <fgColor theme="0"/>
        <bgColor indexed="64"/>
      </patternFill>
    </fill>
    <fill>
      <patternFill patternType="solid">
        <fgColor theme="4" tint="0.599963377788628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ck">
        <color theme="7"/>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theme="1" tint="0.14996795556505021"/>
      </bottom>
      <diagonal/>
    </border>
    <border>
      <left/>
      <right/>
      <top style="double">
        <color theme="1" tint="0.14996795556505021"/>
      </top>
      <bottom/>
      <diagonal/>
    </border>
    <border>
      <left/>
      <right/>
      <top/>
      <bottom style="thin">
        <color theme="0"/>
      </bottom>
      <diagonal/>
    </border>
    <border>
      <left style="dotted">
        <color theme="1" tint="0.34998626667073579"/>
      </left>
      <right style="dotted">
        <color theme="1" tint="0.34998626667073579"/>
      </right>
      <top/>
      <bottom/>
      <diagonal/>
    </border>
    <border>
      <left style="dotted">
        <color theme="0" tint="-0.34998626667073579"/>
      </left>
      <right/>
      <top style="thin">
        <color theme="0"/>
      </top>
      <bottom style="thin">
        <color theme="0"/>
      </bottom>
      <diagonal/>
    </border>
    <border>
      <left style="dotted">
        <color theme="1" tint="0.34998626667073579"/>
      </left>
      <right/>
      <top/>
      <bottom/>
      <diagonal/>
    </border>
    <border>
      <left style="dotted">
        <color theme="1" tint="0.34998626667073579"/>
      </left>
      <right style="dotted">
        <color theme="1" tint="0.34998626667073579"/>
      </right>
      <top/>
      <bottom style="thick">
        <color theme="4"/>
      </bottom>
      <diagonal/>
    </border>
    <border>
      <left/>
      <right/>
      <top style="thin">
        <color theme="0"/>
      </top>
      <bottom style="thin">
        <color theme="0"/>
      </bottom>
      <diagonal/>
    </border>
    <border>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medium">
        <color theme="4" tint="-0.24994659260841701"/>
      </bottom>
      <diagonal/>
    </border>
    <border>
      <left/>
      <right/>
      <top style="medium">
        <color theme="4" tint="-0.24994659260841701"/>
      </top>
      <bottom/>
      <diagonal/>
    </border>
    <border>
      <left/>
      <right/>
      <top style="thin">
        <color theme="0"/>
      </top>
      <bottom/>
      <diagonal/>
    </border>
    <border>
      <left/>
      <right/>
      <top/>
      <bottom style="thick">
        <color theme="0"/>
      </bottom>
      <diagonal/>
    </border>
    <border>
      <left style="dotted">
        <color theme="0" tint="-0.34998626667073579"/>
      </left>
      <right style="dotted">
        <color theme="0" tint="-0.34998626667073579"/>
      </right>
      <top/>
      <bottom style="medium">
        <color theme="4" tint="0.39994506668294322"/>
      </bottom>
      <diagonal/>
    </border>
  </borders>
  <cellStyleXfs count="7">
    <xf numFmtId="0" fontId="0" fillId="0" borderId="0"/>
    <xf numFmtId="0" fontId="3" fillId="0" borderId="2" applyNumberFormat="0" applyFill="0" applyAlignment="0" applyProtection="0"/>
    <xf numFmtId="43" fontId="4" fillId="0" borderId="0" applyFont="0" applyFill="0" applyBorder="0" applyAlignment="0" applyProtection="0"/>
    <xf numFmtId="0" fontId="5" fillId="0" borderId="0" applyNumberFormat="0" applyFill="0" applyBorder="0" applyAlignment="0" applyProtection="0"/>
    <xf numFmtId="0" fontId="6" fillId="0" borderId="3" applyNumberFormat="0" applyFill="0" applyAlignment="0" applyProtection="0"/>
    <xf numFmtId="164" fontId="16" fillId="0" borderId="12">
      <alignment horizontal="right" vertical="center" wrapText="1" indent="1"/>
    </xf>
    <xf numFmtId="166" fontId="24" fillId="6" borderId="22" applyFont="0" applyAlignment="0">
      <alignment vertical="center"/>
    </xf>
  </cellStyleXfs>
  <cellXfs count="75">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14" fontId="1" fillId="0" borderId="5" xfId="0" applyNumberFormat="1" applyFont="1" applyBorder="1" applyAlignment="1">
      <alignment vertical="center"/>
    </xf>
    <xf numFmtId="0" fontId="1" fillId="0" borderId="6" xfId="0" applyFont="1" applyBorder="1" applyAlignment="1">
      <alignment vertical="center"/>
    </xf>
    <xf numFmtId="42" fontId="1" fillId="0" borderId="1" xfId="0" applyNumberFormat="1" applyFont="1" applyBorder="1" applyAlignment="1">
      <alignment vertical="center"/>
    </xf>
    <xf numFmtId="0" fontId="7" fillId="0" borderId="1" xfId="0" applyFont="1" applyFill="1" applyBorder="1" applyAlignment="1">
      <alignment vertical="center"/>
    </xf>
    <xf numFmtId="42" fontId="1" fillId="0" borderId="1" xfId="0" applyNumberFormat="1" applyFont="1" applyFill="1" applyBorder="1" applyAlignment="1">
      <alignment vertical="center"/>
    </xf>
    <xf numFmtId="0" fontId="9" fillId="2" borderId="1" xfId="0" applyFont="1" applyFill="1" applyBorder="1" applyAlignment="1">
      <alignment horizontal="center"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42" fontId="10" fillId="2" borderId="1" xfId="0" applyNumberFormat="1" applyFont="1" applyFill="1" applyBorder="1" applyAlignment="1">
      <alignment vertical="center"/>
    </xf>
    <xf numFmtId="0" fontId="2" fillId="3" borderId="1" xfId="0" applyFont="1" applyFill="1" applyBorder="1" applyAlignment="1">
      <alignment vertical="center"/>
    </xf>
    <xf numFmtId="42" fontId="7" fillId="3" borderId="1" xfId="0" applyNumberFormat="1" applyFont="1" applyFill="1" applyBorder="1" applyAlignment="1">
      <alignment vertical="center"/>
    </xf>
    <xf numFmtId="0" fontId="8" fillId="0" borderId="8" xfId="0" applyFont="1" applyBorder="1" applyAlignment="1">
      <alignment vertical="center"/>
    </xf>
    <xf numFmtId="0" fontId="11" fillId="4" borderId="7" xfId="1" applyFont="1" applyFill="1" applyBorder="1" applyAlignment="1">
      <alignment vertical="center"/>
    </xf>
    <xf numFmtId="0" fontId="0" fillId="0" borderId="0" xfId="0" applyAlignment="1">
      <alignment vertical="center"/>
    </xf>
    <xf numFmtId="42" fontId="2" fillId="3" borderId="1" xfId="0" applyNumberFormat="1" applyFont="1" applyFill="1" applyBorder="1" applyAlignment="1">
      <alignment vertical="center"/>
    </xf>
    <xf numFmtId="42" fontId="9" fillId="2" borderId="1" xfId="0" applyNumberFormat="1" applyFont="1" applyFill="1" applyBorder="1" applyAlignment="1">
      <alignment vertical="center"/>
    </xf>
    <xf numFmtId="0" fontId="0" fillId="0" borderId="0" xfId="0" applyAlignment="1">
      <alignment vertical="center" wrapText="1"/>
    </xf>
    <xf numFmtId="0" fontId="0" fillId="5" borderId="11" xfId="0" applyFill="1" applyBorder="1" applyAlignment="1">
      <alignment vertical="center" wrapText="1"/>
    </xf>
    <xf numFmtId="0" fontId="14" fillId="0" borderId="3" xfId="4" applyFont="1"/>
    <xf numFmtId="3" fontId="15" fillId="0" borderId="12" xfId="0" applyNumberFormat="1" applyFont="1" applyBorder="1" applyAlignment="1">
      <alignment horizontal="right" wrapText="1"/>
    </xf>
    <xf numFmtId="164" fontId="16" fillId="0" borderId="12" xfId="5">
      <alignment horizontal="right" vertical="center" wrapText="1" indent="1"/>
    </xf>
    <xf numFmtId="0" fontId="17" fillId="5" borderId="13" xfId="0" applyFont="1" applyFill="1" applyBorder="1" applyAlignment="1">
      <alignment horizontal="right" vertical="center" wrapText="1" indent="1"/>
    </xf>
    <xf numFmtId="3" fontId="18" fillId="0" borderId="12" xfId="0" applyNumberFormat="1" applyFont="1" applyBorder="1" applyAlignment="1">
      <alignment horizontal="right" vertical="center" wrapText="1"/>
    </xf>
    <xf numFmtId="14" fontId="15" fillId="0" borderId="0" xfId="0" applyNumberFormat="1" applyFont="1" applyAlignment="1">
      <alignment horizontal="left" vertical="center" indent="1"/>
    </xf>
    <xf numFmtId="3" fontId="15" fillId="0" borderId="15" xfId="0" applyNumberFormat="1" applyFont="1" applyBorder="1" applyAlignment="1">
      <alignment horizontal="right" wrapText="1"/>
    </xf>
    <xf numFmtId="165" fontId="15" fillId="0" borderId="15" xfId="0" applyNumberFormat="1" applyFont="1" applyBorder="1" applyAlignment="1">
      <alignment horizontal="right" wrapText="1" indent="1"/>
    </xf>
    <xf numFmtId="0" fontId="15" fillId="5" borderId="16" xfId="0" applyFont="1" applyFill="1" applyBorder="1" applyAlignment="1">
      <alignment horizontal="right" wrapText="1" indent="1"/>
    </xf>
    <xf numFmtId="3" fontId="19" fillId="0" borderId="12" xfId="0" applyNumberFormat="1" applyFont="1" applyBorder="1" applyAlignment="1">
      <alignment horizontal="right" wrapText="1"/>
    </xf>
    <xf numFmtId="3" fontId="15" fillId="0" borderId="0" xfId="0" applyNumberFormat="1" applyFont="1" applyAlignment="1">
      <alignment horizontal="right" wrapText="1" indent="1"/>
    </xf>
    <xf numFmtId="165" fontId="15" fillId="0" borderId="0" xfId="0" applyNumberFormat="1" applyFont="1" applyAlignment="1">
      <alignment horizontal="right" wrapText="1" indent="1"/>
    </xf>
    <xf numFmtId="166" fontId="13" fillId="0" borderId="17" xfId="4" applyNumberFormat="1" applyFont="1" applyFill="1" applyBorder="1" applyAlignment="1">
      <alignment horizontal="left" vertical="center"/>
    </xf>
    <xf numFmtId="38" fontId="20" fillId="0" borderId="18" xfId="2" applyNumberFormat="1" applyFont="1" applyFill="1" applyBorder="1" applyAlignment="1">
      <alignment horizontal="right" vertical="center"/>
    </xf>
    <xf numFmtId="0" fontId="21" fillId="5" borderId="16" xfId="2" applyNumberFormat="1" applyFont="1" applyFill="1" applyBorder="1" applyAlignment="1">
      <alignment horizontal="right"/>
    </xf>
    <xf numFmtId="0" fontId="22" fillId="0" borderId="18" xfId="0" applyFont="1" applyBorder="1" applyAlignment="1">
      <alignment vertical="center" wrapText="1"/>
    </xf>
    <xf numFmtId="0" fontId="6" fillId="0" borderId="3" xfId="4" applyAlignment="1"/>
    <xf numFmtId="0" fontId="0" fillId="0" borderId="0" xfId="0" applyAlignment="1">
      <alignment wrapText="1"/>
    </xf>
    <xf numFmtId="0" fontId="0" fillId="5" borderId="16" xfId="0" applyFill="1" applyBorder="1" applyAlignment="1">
      <alignment wrapText="1"/>
    </xf>
    <xf numFmtId="166" fontId="20" fillId="0" borderId="0" xfId="0" applyNumberFormat="1" applyFont="1" applyAlignment="1">
      <alignment horizontal="left" vertical="center" indent="1"/>
    </xf>
    <xf numFmtId="0" fontId="0" fillId="5" borderId="16" xfId="0" applyFill="1" applyBorder="1" applyAlignment="1">
      <alignment vertical="center" wrapText="1"/>
    </xf>
    <xf numFmtId="38" fontId="20" fillId="0" borderId="0" xfId="0" applyNumberFormat="1" applyFont="1" applyAlignment="1">
      <alignment horizontal="right" vertical="center"/>
    </xf>
    <xf numFmtId="0" fontId="23" fillId="5" borderId="16" xfId="0" applyFont="1" applyFill="1" applyBorder="1" applyAlignment="1">
      <alignment vertical="center" wrapText="1"/>
    </xf>
    <xf numFmtId="38" fontId="20" fillId="0" borderId="0" xfId="0" applyNumberFormat="1" applyFont="1" applyAlignment="1">
      <alignment vertical="center" wrapText="1"/>
    </xf>
    <xf numFmtId="0" fontId="0" fillId="5" borderId="20" xfId="0" applyFill="1" applyBorder="1" applyAlignment="1">
      <alignment vertical="center" wrapText="1"/>
    </xf>
    <xf numFmtId="166" fontId="4" fillId="0" borderId="0" xfId="0" applyNumberFormat="1" applyFont="1" applyAlignment="1">
      <alignment horizontal="left" vertical="center" indent="1"/>
    </xf>
    <xf numFmtId="0" fontId="0" fillId="5" borderId="21" xfId="0" applyFill="1" applyBorder="1" applyAlignment="1">
      <alignment vertical="center" wrapText="1"/>
    </xf>
    <xf numFmtId="38" fontId="0" fillId="0" borderId="0" xfId="0" applyNumberFormat="1" applyAlignment="1">
      <alignment vertical="center" wrapText="1"/>
    </xf>
    <xf numFmtId="166" fontId="6" fillId="6" borderId="17" xfId="4" applyNumberFormat="1" applyFill="1" applyBorder="1" applyAlignment="1">
      <alignment horizontal="left" vertical="center"/>
    </xf>
    <xf numFmtId="0" fontId="0" fillId="5" borderId="0" xfId="0" applyFill="1" applyAlignment="1">
      <alignment vertical="center" wrapText="1"/>
    </xf>
    <xf numFmtId="38" fontId="15" fillId="6" borderId="18" xfId="6" applyNumberFormat="1" applyFont="1" applyBorder="1" applyAlignment="1">
      <alignment vertical="center"/>
    </xf>
    <xf numFmtId="0" fontId="24" fillId="5" borderId="16" xfId="0" applyFont="1" applyFill="1" applyBorder="1" applyAlignment="1">
      <alignment vertical="center"/>
    </xf>
    <xf numFmtId="0" fontId="0" fillId="0" borderId="18" xfId="0" applyBorder="1" applyAlignment="1">
      <alignment vertical="center" wrapText="1"/>
    </xf>
    <xf numFmtId="0" fontId="22" fillId="0" borderId="18" xfId="0" applyFont="1" applyBorder="1"/>
    <xf numFmtId="3" fontId="15" fillId="0" borderId="12" xfId="0" applyNumberFormat="1" applyFont="1" applyBorder="1" applyAlignment="1">
      <alignment horizontal="right" wrapText="1" indent="1"/>
    </xf>
    <xf numFmtId="3" fontId="18" fillId="0" borderId="12" xfId="0" applyNumberFormat="1" applyFont="1" applyBorder="1" applyAlignment="1">
      <alignment horizontal="right" vertical="center" wrapText="1" indent="1"/>
    </xf>
    <xf numFmtId="3" fontId="15" fillId="0" borderId="15" xfId="0" applyNumberFormat="1" applyFont="1" applyBorder="1" applyAlignment="1">
      <alignment horizontal="right" wrapText="1" indent="1"/>
    </xf>
    <xf numFmtId="0" fontId="6" fillId="0" borderId="3" xfId="4" applyAlignment="1">
      <alignment horizontal="left"/>
    </xf>
    <xf numFmtId="0" fontId="20" fillId="0" borderId="0" xfId="0" applyFont="1" applyAlignment="1">
      <alignment horizontal="left" vertical="center" indent="1"/>
    </xf>
    <xf numFmtId="3" fontId="0" fillId="0" borderId="0" xfId="0" applyNumberFormat="1" applyAlignment="1">
      <alignment vertical="center" wrapText="1"/>
    </xf>
    <xf numFmtId="0" fontId="0" fillId="0" borderId="0" xfId="0" applyAlignment="1">
      <alignment horizontal="left" vertical="center" indent="1"/>
    </xf>
    <xf numFmtId="38" fontId="0" fillId="0" borderId="0" xfId="0" applyNumberFormat="1" applyAlignment="1">
      <alignment vertical="center"/>
    </xf>
    <xf numFmtId="0" fontId="0" fillId="5" borderId="16" xfId="0" applyFill="1" applyBorder="1" applyAlignment="1">
      <alignment vertical="center"/>
    </xf>
    <xf numFmtId="38" fontId="21" fillId="0" borderId="0" xfId="0" applyNumberFormat="1" applyFont="1" applyAlignment="1">
      <alignment horizontal="right" vertical="center"/>
    </xf>
    <xf numFmtId="42" fontId="26" fillId="0" borderId="1" xfId="0" applyNumberFormat="1" applyFont="1" applyBorder="1" applyAlignment="1">
      <alignment vertical="center"/>
    </xf>
    <xf numFmtId="42" fontId="27" fillId="3" borderId="1" xfId="0" applyNumberFormat="1" applyFont="1" applyFill="1" applyBorder="1" applyAlignment="1">
      <alignment vertical="center"/>
    </xf>
    <xf numFmtId="0" fontId="25" fillId="0" borderId="9" xfId="3" applyFont="1" applyBorder="1"/>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wrapText="1"/>
    </xf>
    <xf numFmtId="0" fontId="0" fillId="0" borderId="19" xfId="0" applyBorder="1" applyAlignment="1">
      <alignment horizontal="center"/>
    </xf>
  </cellXfs>
  <cellStyles count="7">
    <cellStyle name="Comma" xfId="2" builtinId="3"/>
    <cellStyle name="Heading 1" xfId="4" builtinId="16"/>
    <cellStyle name="Heading 2" xfId="1" builtinId="17" customBuiltin="1"/>
    <cellStyle name="Month" xfId="5" xr:uid="{15AE5E8C-5AC4-4034-8D4F-CAFE44B320B9}"/>
    <cellStyle name="Normal" xfId="0" builtinId="0"/>
    <cellStyle name="Title" xfId="3" builtinId="15"/>
    <cellStyle name="Totals" xfId="6" xr:uid="{F6F2F13B-7CEA-4723-8C55-C5529ED1983C}"/>
  </cellStyles>
  <dxfs count="103">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Calibri"/>
        <family val="2"/>
        <scheme val="minor"/>
      </font>
    </dxf>
    <dxf>
      <font>
        <strike val="0"/>
        <outline val="0"/>
        <shadow val="0"/>
        <u val="none"/>
        <vertAlign val="baseline"/>
        <sz val="11"/>
        <color theme="1" tint="0.34998626667073579"/>
        <name val="Calibri"/>
        <family val="2"/>
        <scheme val="minor"/>
      </font>
      <numFmt numFmtId="6"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color theme="1" tint="0.499984740745262"/>
        <name val="Calibri"/>
        <family val="2"/>
        <scheme val="minor"/>
      </font>
      <numFmt numFmtId="6"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alignment horizontal="left" vertical="center"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numFmt numFmtId="6"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family val="2"/>
        <scheme val="minor"/>
      </font>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1"/>
        <color theme="1" tint="0.34998626667073579"/>
        <name val="Calibri"/>
        <family val="2"/>
        <scheme val="minor"/>
      </font>
      <numFmt numFmtId="6" formatCode="#,##0_);[Red]\(#,##0\)"/>
    </dxf>
    <dxf>
      <font>
        <strike val="0"/>
        <outline val="0"/>
        <shadow val="0"/>
        <u val="none"/>
        <vertAlign val="baseline"/>
        <sz val="10"/>
        <color theme="1" tint="0.499984740745262"/>
        <name val="Calibri"/>
        <scheme val="minor"/>
      </font>
      <numFmt numFmtId="0" formatCode="General"/>
      <fill>
        <patternFill>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family val="2"/>
        <scheme val="minor"/>
      </font>
      <numFmt numFmtId="6"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bottom style="thick">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66" formatCode="0_);\-0_)"/>
      <alignment horizontal="left" vertical="center" textRotation="0" wrapText="0" indent="1" justifyLastLine="0" shrinkToFit="0" readingOrder="0"/>
    </dxf>
    <dxf>
      <font>
        <strike val="0"/>
        <outline val="0"/>
        <shadow val="0"/>
        <u val="none"/>
        <vertAlign val="baseline"/>
        <sz val="11"/>
        <color theme="1" tint="0.34998626667073579"/>
        <name val="Calibri"/>
        <family val="2"/>
        <scheme val="minor"/>
      </font>
      <numFmt numFmtId="166" formatCode="0_);\-0_)"/>
      <alignment horizontal="left" vertical="center" textRotation="0" wrapText="0" indent="1" justifyLastLine="0" shrinkToFit="0" readingOrder="0"/>
    </dxf>
    <dxf>
      <alignment horizontal="left" vertical="bottom" textRotation="0" wrapText="0" indent="1" justifyLastLine="0" shrinkToFit="0" readingOrder="0"/>
    </dxf>
    <dxf>
      <font>
        <color rgb="FFFF0000"/>
      </font>
    </dxf>
    <dxf>
      <font>
        <color rgb="FFFF0000"/>
      </font>
    </dxf>
    <dxf>
      <font>
        <color rgb="FFFF0000"/>
      </font>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3" defaultTableStyle="TableStyleMedium2" defaultPivotStyle="PivotStyleLight16">
    <tableStyle name="Cash Receipts" pivot="0" count="7" xr9:uid="{E8AB888C-1DF6-4C95-A5E5-E9E94A70FD30}">
      <tableStyleElement type="wholeTable" dxfId="102"/>
      <tableStyleElement type="headerRow" dxfId="101"/>
      <tableStyleElement type="totalRow" dxfId="100"/>
      <tableStyleElement type="firstColumn" dxfId="99"/>
      <tableStyleElement type="lastColumn" dxfId="98"/>
      <tableStyleElement type="firstTotalCell" dxfId="97"/>
      <tableStyleElement type="lastTotalCell" dxfId="96"/>
    </tableStyle>
    <tableStyle name="Cash Receipts 2" pivot="0" count="7" xr9:uid="{B15E81E9-BB19-4AE6-868D-E99B51AC6F0B}">
      <tableStyleElement type="wholeTable" dxfId="95"/>
      <tableStyleElement type="headerRow" dxfId="94"/>
      <tableStyleElement type="totalRow" dxfId="93"/>
      <tableStyleElement type="firstColumn" dxfId="92"/>
      <tableStyleElement type="lastColumn" dxfId="91"/>
      <tableStyleElement type="firstTotalCell" dxfId="90"/>
      <tableStyleElement type="lastTotalCell" dxfId="89"/>
    </tableStyle>
    <tableStyle name="Cash Receipts 3" pivot="0" count="7" xr9:uid="{2D1F3748-FB3B-43F1-B196-5A7FC0DE32C7}">
      <tableStyleElement type="wholeTable" dxfId="88"/>
      <tableStyleElement type="headerRow" dxfId="87"/>
      <tableStyleElement type="totalRow" dxfId="86"/>
      <tableStyleElement type="firstColumn" dxfId="85"/>
      <tableStyleElement type="lastColumn" dxfId="84"/>
      <tableStyleElement type="firstTotalCell" dxfId="83"/>
      <tableStyleElement type="lastTotalCell" dxfId="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189CAF-D3C4-474F-86EF-0FC4B79D05DC}" name="CashReceipts" displayName="CashReceipts" ref="B8:S11" headerRowCount="0" totalsRowCount="1">
  <tableColumns count="18">
    <tableColumn id="1" xr3:uid="{5D0D3D94-0B9B-4B38-940C-B2B95A005FE8}" name="Items" totalsRowLabel="Total" headerRowDxfId="78" dataDxfId="77" totalsRowDxfId="76"/>
    <tableColumn id="17" xr3:uid="{9E3A8119-D127-470A-BB85-1DF71C225509}" name="Column2" headerRowDxfId="75" dataDxfId="74" totalsRowDxfId="73"/>
    <tableColumn id="2" xr3:uid="{A0785EC5-D174-4E1D-980E-C0AEFFED07EC}" name="Period 0" totalsRowFunction="sum" dataDxfId="72"/>
    <tableColumn id="3" xr3:uid="{BB198065-4959-4643-915B-FEFC32434FC0}" name="Period 1" totalsRowFunction="sum" dataDxfId="71"/>
    <tableColumn id="4" xr3:uid="{BDFCFA76-CA63-49EE-B9C0-2291E5A8F400}" name="Period 2" totalsRowFunction="sum" dataDxfId="70"/>
    <tableColumn id="5" xr3:uid="{5380C08E-2AA1-4F80-82F7-AA4A7A4B0ABB}" name="Period 3" totalsRowFunction="sum" dataDxfId="69"/>
    <tableColumn id="6" xr3:uid="{11E04E2F-F008-45FB-ADF0-DFFF9972A78A}" name="Period 4" totalsRowFunction="sum" dataDxfId="68"/>
    <tableColumn id="7" xr3:uid="{0D396169-DC37-46BF-812E-F023E1815C26}" name="Period 5" totalsRowFunction="sum" dataDxfId="67"/>
    <tableColumn id="8" xr3:uid="{A74B38BD-F83E-49BD-B9B3-4DEF079BB168}" name="Period 6" totalsRowFunction="sum" dataDxfId="66"/>
    <tableColumn id="9" xr3:uid="{861546A2-DCD6-4612-98C3-0834309236B6}" name="Period 7" totalsRowFunction="sum" dataDxfId="65"/>
    <tableColumn id="10" xr3:uid="{96E6A4F9-00F2-4C28-B4F1-7B07C72DFBAF}" name="Period 8" totalsRowFunction="sum" dataDxfId="64"/>
    <tableColumn id="11" xr3:uid="{EECEB1CB-690D-42DD-9B86-A94EF6894AB4}" name="Period 9" totalsRowFunction="sum" dataDxfId="63"/>
    <tableColumn id="12" xr3:uid="{F9DF83CD-5EC7-40C4-8050-318EB7E3899D}" name="Period 10" totalsRowFunction="sum" dataDxfId="62"/>
    <tableColumn id="13" xr3:uid="{96429F10-7682-443A-A9CD-1F5D6C11A8AA}" name="Period 11" totalsRowFunction="sum" dataDxfId="61"/>
    <tableColumn id="14" xr3:uid="{39291B78-9EAF-4B8D-8DC0-CDCF549E9565}" name="Period 12" totalsRowFunction="sum" dataDxfId="60"/>
    <tableColumn id="18" xr3:uid="{837080D6-4ED8-4941-ACC0-D851913A70B2}" name="Column3" dataDxfId="59"/>
    <tableColumn id="15" xr3:uid="{1AE37CD4-E00A-4756-B693-6DCF08943C10}" name="Total" totalsRowFunction="sum" dataDxfId="58">
      <calculatedColumnFormula>SUM(CashReceipts[[#This Row],[Period 0]:[Period 12]])</calculatedColumnFormula>
    </tableColumn>
    <tableColumn id="16" xr3:uid="{1790954C-5335-41F0-96F0-A409301AD5B9}" name="Column1"/>
  </tableColumns>
  <tableStyleInfo name="Cash Receipts" showFirstColumn="1" showLastColumn="1" showRowStripes="0" showColumnStripes="0"/>
  <extLst>
    <ext xmlns:x14="http://schemas.microsoft.com/office/spreadsheetml/2009/9/main" uri="{504A1905-F514-4f6f-8877-14C23A59335A}">
      <x14:table altTextSummary="Cash receipts for 12 months starting with the first month of the fiscal year along with a calculated grand tot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4F21D8C-A2A4-4773-927A-DE4C4D0778E6}" name="CashPaidOut" displayName="CashPaidOut" ref="B6:S27" headerRowCount="0" totalsRowCount="1">
  <tableColumns count="18">
    <tableColumn id="1" xr3:uid="{8FC20EC3-0516-495F-A206-02DCC5B939BE}" name="Items" totalsRowLabel="Total" headerRowDxfId="57" dataDxfId="56" totalsRowDxfId="55"/>
    <tableColumn id="17" xr3:uid="{1FCBD2D4-272D-4F8A-A1D9-E230250FBD5B}" name="Column2" headerRowDxfId="54" dataDxfId="53" totalsRowDxfId="52"/>
    <tableColumn id="2" xr3:uid="{54356E97-C505-4329-B64F-0F9918911F3B}" name="Period 0" totalsRowFunction="sum" dataDxfId="51"/>
    <tableColumn id="3" xr3:uid="{44C3EE7D-2999-429E-B060-4C93998A4A4F}" name="Period 1" totalsRowFunction="sum" dataDxfId="50"/>
    <tableColumn id="4" xr3:uid="{A9D269BD-0183-41F7-BDD7-83C7C4178DCF}" name="Period 2" totalsRowFunction="sum" dataDxfId="49"/>
    <tableColumn id="5" xr3:uid="{48873AED-7F3D-4D0A-A3C4-5A6EAF2E09D2}" name="Period 3" totalsRowFunction="sum" dataDxfId="48"/>
    <tableColumn id="6" xr3:uid="{923035F5-DD04-48C8-A9A8-0C986405434E}" name="Period 4" totalsRowFunction="sum" dataDxfId="47"/>
    <tableColumn id="7" xr3:uid="{6B72C8D6-DB68-45C4-A339-305500F9D667}" name="Period 5" totalsRowFunction="sum" dataDxfId="46"/>
    <tableColumn id="8" xr3:uid="{D4181FA4-D01E-4665-B9C0-7B3512E5926C}" name="Period 6" totalsRowFunction="sum" dataDxfId="45"/>
    <tableColumn id="9" xr3:uid="{BE6FDA5C-2BB9-4486-8BA8-DB141CCBCE7F}" name="Period 7" totalsRowFunction="sum" dataDxfId="44"/>
    <tableColumn id="10" xr3:uid="{4C744DBB-9683-4ADF-B3C9-98E38309808D}" name="Period 8" totalsRowFunction="sum" dataDxfId="43"/>
    <tableColumn id="11" xr3:uid="{A15C86F9-9A16-4B4E-9214-767492F84A80}" name="Period 9" totalsRowFunction="sum" dataDxfId="42"/>
    <tableColumn id="12" xr3:uid="{DA412B90-E29E-4AB5-89AB-9B181050C47D}" name="Period 10" totalsRowFunction="sum" dataDxfId="41"/>
    <tableColumn id="13" xr3:uid="{2AE3C4DE-FB4E-41E3-9597-B74E8CCE59EE}" name="Period 11" totalsRowFunction="sum" dataDxfId="40"/>
    <tableColumn id="14" xr3:uid="{1F7544D6-20B5-4B02-9922-F7961F8CE69D}" name="Period 12" totalsRowFunction="sum" dataDxfId="39"/>
    <tableColumn id="18" xr3:uid="{6C2E92C0-245E-435A-A25F-DB659D2E0608}" name="Column3" dataDxfId="38"/>
    <tableColumn id="15" xr3:uid="{75F86D9C-DDB5-4DDE-8055-E14E085D9B53}" name="Total" totalsRowFunction="sum" dataDxfId="37">
      <calculatedColumnFormula>SUM(CashPaidOut[[#This Row],[Period 0]:[Period 12]])</calculatedColumnFormula>
    </tableColumn>
    <tableColumn id="16" xr3:uid="{1FA2D7C4-CA7D-4E3D-9446-519DC0205EF9}" name="Column1" totalsRowDxfId="36"/>
  </tableColumns>
  <tableStyleInfo name="Cash Receipts" showFirstColumn="1" showLastColumn="1" showRowStripes="0" showColumnStripes="0"/>
  <extLst>
    <ext xmlns:x14="http://schemas.microsoft.com/office/spreadsheetml/2009/9/main" uri="{504A1905-F514-4f6f-8877-14C23A59335A}">
      <x14:table altTextSummary="Cash payouts for 12 months starting with the first month of the fiscal year along with a calculated grand tot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C37A9A-E782-471C-A907-9FAE77FB36DD}" name="CashPaid" displayName="CashPaid" ref="B6:S11" headerRowCount="0" totalsRowCount="1">
  <tableColumns count="18">
    <tableColumn id="1" xr3:uid="{8E58D2FC-8FE2-49EF-81E3-1C3C852DC5B1}" name="Items" totalsRowLabel="Total" headerRowDxfId="35" dataDxfId="34" totalsRowDxfId="33"/>
    <tableColumn id="17" xr3:uid="{BF8A4E78-5654-4651-BBB8-04694093FB79}" name="Column2" headerRowDxfId="32" dataDxfId="31" totalsRowDxfId="30"/>
    <tableColumn id="2" xr3:uid="{84F16D6C-C185-49B1-A401-5CD77D255B7A}" name="Period 0" totalsRowFunction="sum" dataDxfId="29" totalsRowDxfId="28"/>
    <tableColumn id="3" xr3:uid="{A05EDFB2-0CC8-4B91-9F61-CD720B8C1C7C}" name="Period 1" totalsRowFunction="sum" dataDxfId="27" totalsRowDxfId="26"/>
    <tableColumn id="4" xr3:uid="{0E98098A-5093-4600-BC8A-DF6330E30506}" name="Period 2" totalsRowFunction="sum" dataDxfId="25" totalsRowDxfId="24"/>
    <tableColumn id="5" xr3:uid="{62EE8570-B40A-4032-9545-F7DFF842E26C}" name="Period 3" totalsRowFunction="sum" dataDxfId="23" totalsRowDxfId="22"/>
    <tableColumn id="6" xr3:uid="{2E0A12DD-9790-43B8-8B3A-A54A3B073DDA}" name="Period 4" totalsRowFunction="sum" dataDxfId="21" totalsRowDxfId="20"/>
    <tableColumn id="7" xr3:uid="{4C8BE130-10DD-4818-A01C-DC06052C9F99}" name="Period 5" totalsRowFunction="sum" dataDxfId="19" totalsRowDxfId="18"/>
    <tableColumn id="8" xr3:uid="{E2008EEF-240D-43D1-AA1C-0E43C6D81FD9}" name="Period 6" totalsRowFunction="sum" dataDxfId="17" totalsRowDxfId="16"/>
    <tableColumn id="9" xr3:uid="{1D63FFE9-A4AA-4FB3-9500-BE3500A18751}" name="Period 7" totalsRowFunction="sum" dataDxfId="15" totalsRowDxfId="14"/>
    <tableColumn id="10" xr3:uid="{A10CCDDD-E19B-4966-865D-E58BA133D11C}" name="Period 8" totalsRowFunction="sum" dataDxfId="13" totalsRowDxfId="12"/>
    <tableColumn id="11" xr3:uid="{8716CE39-F810-4A4C-B9ED-66019651A36F}" name="Period 9" totalsRowFunction="sum" dataDxfId="11" totalsRowDxfId="10"/>
    <tableColumn id="12" xr3:uid="{36CD8544-FBE1-4D72-BA69-034DA7A47F0A}" name="Period 10" totalsRowFunction="sum" dataDxfId="9" totalsRowDxfId="8"/>
    <tableColumn id="13" xr3:uid="{4CDB4BB1-64EC-4546-A90A-BF66367D82C0}" name="Period 11" totalsRowFunction="sum" dataDxfId="7" totalsRowDxfId="6"/>
    <tableColumn id="14" xr3:uid="{C5358593-55EB-4BA6-B3D3-7433F9E22EE0}" name="Period 12" totalsRowFunction="sum" dataDxfId="5" totalsRowDxfId="4"/>
    <tableColumn id="18" xr3:uid="{D4A85D29-871A-406B-8F1B-3D313511E935}" name="Column3" dataDxfId="3"/>
    <tableColumn id="15" xr3:uid="{F4C6AA95-A0E1-4AA7-A927-216A7832E68F}" name="Total" totalsRowFunction="sum" dataDxfId="2" totalsRowDxfId="1">
      <calculatedColumnFormula>SUM(CashPaid[[#This Row],[Period 0]:[Period 12]])</calculatedColumnFormula>
    </tableColumn>
    <tableColumn id="16" xr3:uid="{9A52FB42-8CCD-4CC1-A030-C23981D59810}" name="Column1" totalsRowDxfId="0"/>
  </tableColumns>
  <tableStyleInfo name="Cash Receipts" showFirstColumn="1" showLastColumn="1" showRowStripes="0" showColumnStripes="0"/>
  <extLst>
    <ext xmlns:x14="http://schemas.microsoft.com/office/spreadsheetml/2009/9/main" uri="{504A1905-F514-4f6f-8877-14C23A59335A}">
      <x14:table altTextSummary="Cash receipts (non P&amp;L)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76A6-1947-45CB-9C72-F247552FBE15}">
  <dimension ref="B2:N30"/>
  <sheetViews>
    <sheetView showGridLines="0" tabSelected="1" workbookViewId="0">
      <pane xSplit="2" ySplit="4" topLeftCell="C5" activePane="bottomRight" state="frozen"/>
      <selection pane="topRight" activeCell="C1" sqref="C1"/>
      <selection pane="bottomLeft" activeCell="A5" sqref="A5"/>
      <selection pane="bottomRight" activeCell="B37" sqref="B37"/>
    </sheetView>
  </sheetViews>
  <sheetFormatPr defaultRowHeight="20.100000000000001" customHeight="1" x14ac:dyDescent="0.25"/>
  <cols>
    <col min="1" max="1" width="1.7109375" style="1" customWidth="1"/>
    <col min="2" max="2" width="49.42578125" style="1" bestFit="1" customWidth="1"/>
    <col min="3" max="3" width="12.5703125" style="1" bestFit="1" customWidth="1"/>
    <col min="4" max="12" width="12.28515625" style="1" bestFit="1" customWidth="1"/>
    <col min="13" max="14" width="13.85546875" style="1" bestFit="1" customWidth="1"/>
    <col min="15" max="15" width="31.5703125" style="1" customWidth="1"/>
    <col min="16" max="16384" width="9.140625" style="1"/>
  </cols>
  <sheetData>
    <row r="2" spans="2:14" ht="20.100000000000001" customHeight="1" thickBot="1" x14ac:dyDescent="0.3">
      <c r="B2" s="18" t="s">
        <v>0</v>
      </c>
      <c r="C2" s="18"/>
      <c r="D2" s="18"/>
      <c r="E2" s="18"/>
      <c r="F2" s="18"/>
      <c r="G2" s="18"/>
      <c r="H2" s="18"/>
      <c r="I2" s="18"/>
      <c r="J2" s="18"/>
      <c r="K2" s="18"/>
      <c r="L2" s="18"/>
      <c r="M2" s="18"/>
      <c r="N2" s="18"/>
    </row>
    <row r="3" spans="2:14" ht="20.100000000000001" customHeight="1" thickTop="1" x14ac:dyDescent="0.25">
      <c r="B3" s="17" t="s">
        <v>35</v>
      </c>
      <c r="C3" s="17"/>
      <c r="D3" s="17"/>
      <c r="E3" s="17"/>
      <c r="F3" s="17"/>
      <c r="G3" s="17"/>
      <c r="H3" s="17"/>
      <c r="I3" s="17"/>
      <c r="J3" s="17"/>
      <c r="K3" s="17"/>
      <c r="L3" s="17"/>
      <c r="M3" s="17"/>
      <c r="N3" s="17"/>
    </row>
    <row r="4" spans="2:14" ht="20.100000000000001" customHeight="1" x14ac:dyDescent="0.25">
      <c r="B4" s="10" t="s">
        <v>34</v>
      </c>
      <c r="C4" s="10" t="s">
        <v>7</v>
      </c>
      <c r="D4" s="10" t="s">
        <v>8</v>
      </c>
      <c r="E4" s="10" t="s">
        <v>9</v>
      </c>
      <c r="F4" s="10" t="s">
        <v>10</v>
      </c>
      <c r="G4" s="10" t="s">
        <v>11</v>
      </c>
      <c r="H4" s="10" t="s">
        <v>12</v>
      </c>
      <c r="I4" s="10" t="s">
        <v>13</v>
      </c>
      <c r="J4" s="10" t="s">
        <v>14</v>
      </c>
      <c r="K4" s="10" t="s">
        <v>15</v>
      </c>
      <c r="L4" s="10" t="s">
        <v>16</v>
      </c>
      <c r="M4" s="10" t="s">
        <v>17</v>
      </c>
      <c r="N4" s="10" t="s">
        <v>18</v>
      </c>
    </row>
    <row r="5" spans="2:14" ht="20.100000000000001" customHeight="1" x14ac:dyDescent="0.25">
      <c r="B5" s="2" t="s">
        <v>1</v>
      </c>
      <c r="C5" s="68">
        <v>5000</v>
      </c>
      <c r="D5" s="68">
        <f>C29</f>
        <v>21220</v>
      </c>
      <c r="E5" s="68">
        <f t="shared" ref="E5:N5" si="0">D29</f>
        <v>35032</v>
      </c>
      <c r="F5" s="7">
        <f t="shared" si="0"/>
        <v>36407</v>
      </c>
      <c r="G5" s="7">
        <f t="shared" si="0"/>
        <v>64482</v>
      </c>
      <c r="H5" s="7">
        <f t="shared" si="0"/>
        <v>70894</v>
      </c>
      <c r="I5" s="7">
        <f t="shared" si="0"/>
        <v>77140</v>
      </c>
      <c r="J5" s="7">
        <f t="shared" si="0"/>
        <v>74665</v>
      </c>
      <c r="K5" s="7">
        <f t="shared" si="0"/>
        <v>77931</v>
      </c>
      <c r="L5" s="7">
        <f t="shared" si="0"/>
        <v>84477</v>
      </c>
      <c r="M5" s="7">
        <f t="shared" si="0"/>
        <v>90709</v>
      </c>
      <c r="N5" s="7">
        <f t="shared" si="0"/>
        <v>103980</v>
      </c>
    </row>
    <row r="6" spans="2:14" ht="20.100000000000001" customHeight="1" x14ac:dyDescent="0.25">
      <c r="B6" s="11" t="s">
        <v>2</v>
      </c>
      <c r="C6" s="12"/>
      <c r="D6" s="12"/>
      <c r="E6" s="12"/>
      <c r="F6" s="12"/>
      <c r="G6" s="12"/>
      <c r="H6" s="12"/>
      <c r="I6" s="12"/>
      <c r="J6" s="12"/>
      <c r="K6" s="12"/>
      <c r="L6" s="12"/>
      <c r="M6" s="12"/>
      <c r="N6" s="13"/>
    </row>
    <row r="7" spans="2:14" ht="20.100000000000001" customHeight="1" x14ac:dyDescent="0.25">
      <c r="B7" s="2" t="s">
        <v>6</v>
      </c>
      <c r="C7" s="68">
        <v>20000</v>
      </c>
      <c r="D7" s="68">
        <v>15000</v>
      </c>
      <c r="E7" s="68">
        <v>12000</v>
      </c>
      <c r="F7" s="7">
        <v>27000</v>
      </c>
      <c r="G7" s="7">
        <v>18000</v>
      </c>
      <c r="H7" s="7">
        <v>22430</v>
      </c>
      <c r="I7" s="7">
        <v>1700</v>
      </c>
      <c r="J7" s="7">
        <v>1500</v>
      </c>
      <c r="K7" s="7">
        <v>2500</v>
      </c>
      <c r="L7" s="7">
        <v>12540</v>
      </c>
      <c r="M7" s="7">
        <v>21352</v>
      </c>
      <c r="N7" s="7">
        <v>10800</v>
      </c>
    </row>
    <row r="8" spans="2:14" ht="20.100000000000001" customHeight="1" x14ac:dyDescent="0.25">
      <c r="B8" s="2" t="s">
        <v>5</v>
      </c>
      <c r="C8" s="68">
        <v>120</v>
      </c>
      <c r="D8" s="68">
        <v>480</v>
      </c>
      <c r="E8" s="68">
        <v>500</v>
      </c>
      <c r="F8" s="7">
        <v>352</v>
      </c>
      <c r="G8" s="7">
        <v>458</v>
      </c>
      <c r="H8" s="7">
        <v>572</v>
      </c>
      <c r="I8" s="7">
        <v>685</v>
      </c>
      <c r="J8" s="7">
        <v>7580</v>
      </c>
      <c r="K8" s="7">
        <v>8500</v>
      </c>
      <c r="L8" s="7">
        <v>950</v>
      </c>
      <c r="M8" s="7">
        <v>1200</v>
      </c>
      <c r="N8" s="7">
        <v>1400</v>
      </c>
    </row>
    <row r="9" spans="2:14" ht="20.100000000000001" customHeight="1" x14ac:dyDescent="0.25">
      <c r="B9" s="2" t="s">
        <v>26</v>
      </c>
      <c r="C9" s="68">
        <v>-1500</v>
      </c>
      <c r="D9" s="68">
        <v>-2000</v>
      </c>
      <c r="E9" s="68">
        <v>-2500</v>
      </c>
      <c r="F9" s="7">
        <v>-3000</v>
      </c>
      <c r="G9" s="7">
        <v>-3100</v>
      </c>
      <c r="H9" s="7">
        <v>-3200</v>
      </c>
      <c r="I9" s="7">
        <v>-2800</v>
      </c>
      <c r="J9" s="7">
        <v>-3500</v>
      </c>
      <c r="K9" s="7">
        <v>-3700</v>
      </c>
      <c r="L9" s="7">
        <v>-2850</v>
      </c>
      <c r="M9" s="7">
        <v>-4510</v>
      </c>
      <c r="N9" s="7">
        <v>-4620</v>
      </c>
    </row>
    <row r="10" spans="2:14" ht="20.100000000000001" customHeight="1" x14ac:dyDescent="0.25">
      <c r="B10" s="2" t="s">
        <v>4</v>
      </c>
      <c r="C10" s="68">
        <v>-400</v>
      </c>
      <c r="D10" s="68">
        <v>-600</v>
      </c>
      <c r="E10" s="68">
        <v>-850</v>
      </c>
      <c r="F10" s="7">
        <v>-900</v>
      </c>
      <c r="G10" s="7">
        <v>-1500</v>
      </c>
      <c r="H10" s="7">
        <v>-1850</v>
      </c>
      <c r="I10" s="7">
        <v>-2000</v>
      </c>
      <c r="J10" s="7">
        <v>-1400</v>
      </c>
      <c r="K10" s="7">
        <v>-4500</v>
      </c>
      <c r="L10" s="7">
        <v>-3564</v>
      </c>
      <c r="M10" s="7">
        <v>-4651</v>
      </c>
      <c r="N10" s="7">
        <v>-5654</v>
      </c>
    </row>
    <row r="11" spans="2:14" ht="20.100000000000001" customHeight="1" x14ac:dyDescent="0.25">
      <c r="B11" s="15" t="s">
        <v>3</v>
      </c>
      <c r="C11" s="69">
        <f>SUM(C7:C10)</f>
        <v>18220</v>
      </c>
      <c r="D11" s="69">
        <f t="shared" ref="D11:N11" si="1">SUM(D7:D10)</f>
        <v>12880</v>
      </c>
      <c r="E11" s="69">
        <f t="shared" si="1"/>
        <v>9150</v>
      </c>
      <c r="F11" s="20">
        <f t="shared" si="1"/>
        <v>23452</v>
      </c>
      <c r="G11" s="20">
        <f t="shared" si="1"/>
        <v>13858</v>
      </c>
      <c r="H11" s="20">
        <f t="shared" si="1"/>
        <v>17952</v>
      </c>
      <c r="I11" s="20">
        <f t="shared" si="1"/>
        <v>-2415</v>
      </c>
      <c r="J11" s="20">
        <f t="shared" si="1"/>
        <v>4180</v>
      </c>
      <c r="K11" s="20">
        <f t="shared" si="1"/>
        <v>2800</v>
      </c>
      <c r="L11" s="20">
        <f t="shared" si="1"/>
        <v>7076</v>
      </c>
      <c r="M11" s="20">
        <f t="shared" si="1"/>
        <v>13391</v>
      </c>
      <c r="N11" s="20">
        <f t="shared" si="1"/>
        <v>1926</v>
      </c>
    </row>
    <row r="12" spans="2:14" ht="12.75" customHeight="1" x14ac:dyDescent="0.25">
      <c r="B12" s="3"/>
      <c r="C12" s="4"/>
      <c r="D12" s="4"/>
      <c r="E12" s="4"/>
      <c r="F12" s="4"/>
      <c r="G12" s="4"/>
      <c r="H12" s="4"/>
      <c r="I12" s="4"/>
      <c r="J12" s="5"/>
      <c r="K12" s="4"/>
      <c r="L12" s="4"/>
      <c r="M12" s="4"/>
      <c r="N12" s="6"/>
    </row>
    <row r="13" spans="2:14" ht="20.100000000000001" customHeight="1" x14ac:dyDescent="0.25">
      <c r="B13" s="11" t="s">
        <v>19</v>
      </c>
      <c r="C13" s="12"/>
      <c r="D13" s="12"/>
      <c r="E13" s="12"/>
      <c r="F13" s="12"/>
      <c r="G13" s="12"/>
      <c r="H13" s="12"/>
      <c r="I13" s="12"/>
      <c r="J13" s="12"/>
      <c r="K13" s="12"/>
      <c r="L13" s="12"/>
      <c r="M13" s="12"/>
      <c r="N13" s="13"/>
    </row>
    <row r="14" spans="2:14" ht="20.100000000000001" customHeight="1" x14ac:dyDescent="0.25">
      <c r="B14" s="2" t="s">
        <v>22</v>
      </c>
      <c r="C14" s="68">
        <v>0</v>
      </c>
      <c r="D14" s="68">
        <v>0</v>
      </c>
      <c r="E14" s="68">
        <v>0</v>
      </c>
      <c r="F14" s="7">
        <v>0</v>
      </c>
      <c r="G14" s="7">
        <v>0</v>
      </c>
      <c r="H14" s="7">
        <v>0</v>
      </c>
      <c r="I14" s="7">
        <v>0</v>
      </c>
      <c r="J14" s="7">
        <v>0</v>
      </c>
      <c r="K14" s="7">
        <v>1700</v>
      </c>
      <c r="L14" s="7">
        <v>0</v>
      </c>
      <c r="M14" s="7">
        <v>0</v>
      </c>
      <c r="N14" s="7">
        <v>0</v>
      </c>
    </row>
    <row r="15" spans="2:14" ht="20.100000000000001" customHeight="1" x14ac:dyDescent="0.25">
      <c r="B15" s="2" t="s">
        <v>25</v>
      </c>
      <c r="C15" s="68">
        <v>0</v>
      </c>
      <c r="D15" s="68">
        <v>0</v>
      </c>
      <c r="E15" s="68">
        <v>0</v>
      </c>
      <c r="F15" s="7">
        <v>0</v>
      </c>
      <c r="G15" s="7">
        <v>0</v>
      </c>
      <c r="H15" s="7">
        <v>0</v>
      </c>
      <c r="I15" s="7">
        <v>540</v>
      </c>
      <c r="J15" s="7">
        <v>0</v>
      </c>
      <c r="K15" s="7">
        <v>2500</v>
      </c>
      <c r="L15" s="7">
        <v>0</v>
      </c>
      <c r="M15" s="7">
        <v>0</v>
      </c>
      <c r="N15" s="7">
        <v>1450</v>
      </c>
    </row>
    <row r="16" spans="2:14" ht="20.100000000000001" customHeight="1" x14ac:dyDescent="0.25">
      <c r="B16" s="2" t="s">
        <v>23</v>
      </c>
      <c r="C16" s="68">
        <v>-1900</v>
      </c>
      <c r="D16" s="68">
        <v>-2500</v>
      </c>
      <c r="E16" s="68">
        <v>-5400</v>
      </c>
      <c r="F16" s="7">
        <v>-5640</v>
      </c>
      <c r="G16" s="7">
        <v>-6800</v>
      </c>
      <c r="H16" s="7">
        <v>-9810</v>
      </c>
      <c r="I16" s="7">
        <v>0</v>
      </c>
      <c r="J16" s="7">
        <v>0</v>
      </c>
      <c r="K16" s="7">
        <v>0</v>
      </c>
      <c r="L16" s="7">
        <v>0</v>
      </c>
      <c r="M16" s="7">
        <v>0</v>
      </c>
      <c r="N16" s="7">
        <v>-1650</v>
      </c>
    </row>
    <row r="17" spans="2:14" ht="20.100000000000001" customHeight="1" x14ac:dyDescent="0.25">
      <c r="B17" s="2" t="s">
        <v>24</v>
      </c>
      <c r="C17" s="68">
        <v>-500</v>
      </c>
      <c r="D17" s="68">
        <v>-2500</v>
      </c>
      <c r="E17" s="68">
        <v>-4446</v>
      </c>
      <c r="F17" s="7">
        <v>-646</v>
      </c>
      <c r="G17" s="7">
        <v>0</v>
      </c>
      <c r="H17" s="7">
        <v>0</v>
      </c>
      <c r="I17" s="7">
        <v>0</v>
      </c>
      <c r="J17" s="7">
        <v>-464</v>
      </c>
      <c r="K17" s="7">
        <v>0</v>
      </c>
      <c r="L17" s="7">
        <v>0</v>
      </c>
      <c r="M17" s="7">
        <v>0</v>
      </c>
      <c r="N17" s="7">
        <v>-1254</v>
      </c>
    </row>
    <row r="18" spans="2:14" ht="20.100000000000001" customHeight="1" x14ac:dyDescent="0.25">
      <c r="B18" s="15" t="s">
        <v>20</v>
      </c>
      <c r="C18" s="69">
        <f>SUM(C14:C17)</f>
        <v>-2400</v>
      </c>
      <c r="D18" s="69">
        <f t="shared" ref="D18:N18" si="2">SUM(D14:D17)</f>
        <v>-5000</v>
      </c>
      <c r="E18" s="69">
        <f t="shared" si="2"/>
        <v>-9846</v>
      </c>
      <c r="F18" s="20">
        <f t="shared" si="2"/>
        <v>-6286</v>
      </c>
      <c r="G18" s="20">
        <f t="shared" si="2"/>
        <v>-6800</v>
      </c>
      <c r="H18" s="20">
        <f t="shared" si="2"/>
        <v>-9810</v>
      </c>
      <c r="I18" s="20">
        <f t="shared" si="2"/>
        <v>540</v>
      </c>
      <c r="J18" s="20">
        <f t="shared" si="2"/>
        <v>-464</v>
      </c>
      <c r="K18" s="20">
        <f t="shared" si="2"/>
        <v>4200</v>
      </c>
      <c r="L18" s="20">
        <f t="shared" si="2"/>
        <v>0</v>
      </c>
      <c r="M18" s="20">
        <f t="shared" si="2"/>
        <v>0</v>
      </c>
      <c r="N18" s="20">
        <f t="shared" si="2"/>
        <v>-1454</v>
      </c>
    </row>
    <row r="19" spans="2:14" ht="14.25" customHeight="1" x14ac:dyDescent="0.25">
      <c r="B19" s="3"/>
      <c r="C19" s="4"/>
      <c r="D19" s="4"/>
      <c r="E19" s="4"/>
      <c r="F19" s="4"/>
      <c r="G19" s="4"/>
      <c r="H19" s="4"/>
      <c r="I19" s="4"/>
      <c r="J19" s="4"/>
      <c r="K19" s="4"/>
      <c r="L19" s="4"/>
      <c r="M19" s="4"/>
      <c r="N19" s="6"/>
    </row>
    <row r="20" spans="2:14" ht="20.100000000000001" customHeight="1" x14ac:dyDescent="0.25">
      <c r="B20" s="11" t="s">
        <v>21</v>
      </c>
      <c r="C20" s="12"/>
      <c r="D20" s="12"/>
      <c r="E20" s="12"/>
      <c r="F20" s="12"/>
      <c r="G20" s="12"/>
      <c r="H20" s="12"/>
      <c r="I20" s="12"/>
      <c r="J20" s="12"/>
      <c r="K20" s="12"/>
      <c r="L20" s="12"/>
      <c r="M20" s="12"/>
      <c r="N20" s="13"/>
    </row>
    <row r="21" spans="2:14" ht="20.100000000000001" customHeight="1" x14ac:dyDescent="0.25">
      <c r="B21" s="2" t="s">
        <v>27</v>
      </c>
      <c r="C21" s="68">
        <v>280</v>
      </c>
      <c r="D21" s="68">
        <v>544</v>
      </c>
      <c r="E21" s="68">
        <v>646</v>
      </c>
      <c r="F21" s="7">
        <v>4545</v>
      </c>
      <c r="G21" s="7">
        <v>0</v>
      </c>
      <c r="H21" s="7">
        <v>0</v>
      </c>
      <c r="I21" s="7">
        <v>0</v>
      </c>
      <c r="J21" s="7">
        <v>0</v>
      </c>
      <c r="K21" s="7">
        <v>0</v>
      </c>
      <c r="L21" s="7">
        <v>0</v>
      </c>
      <c r="M21" s="7">
        <v>0</v>
      </c>
      <c r="N21" s="7">
        <v>0</v>
      </c>
    </row>
    <row r="22" spans="2:14" ht="20.100000000000001" customHeight="1" x14ac:dyDescent="0.25">
      <c r="B22" s="2" t="s">
        <v>28</v>
      </c>
      <c r="C22" s="68">
        <v>120</v>
      </c>
      <c r="D22" s="68">
        <v>5455</v>
      </c>
      <c r="E22" s="68">
        <v>1545</v>
      </c>
      <c r="F22" s="7">
        <v>6564</v>
      </c>
      <c r="G22" s="7">
        <v>154</v>
      </c>
      <c r="H22" s="7">
        <v>144</v>
      </c>
      <c r="I22" s="7">
        <v>0</v>
      </c>
      <c r="J22" s="7">
        <v>0</v>
      </c>
      <c r="K22" s="7">
        <v>0</v>
      </c>
      <c r="L22" s="7">
        <v>0</v>
      </c>
      <c r="M22" s="7">
        <v>0</v>
      </c>
      <c r="N22" s="7">
        <v>0</v>
      </c>
    </row>
    <row r="23" spans="2:14" ht="20.100000000000001" customHeight="1" x14ac:dyDescent="0.25">
      <c r="B23" s="2" t="s">
        <v>29</v>
      </c>
      <c r="C23" s="68">
        <v>0</v>
      </c>
      <c r="D23" s="68">
        <v>-67</v>
      </c>
      <c r="E23" s="68">
        <v>-120</v>
      </c>
      <c r="F23" s="7">
        <v>-200</v>
      </c>
      <c r="G23" s="7">
        <v>-800</v>
      </c>
      <c r="H23" s="7">
        <v>-540</v>
      </c>
      <c r="I23" s="7">
        <v>-600</v>
      </c>
      <c r="J23" s="7">
        <v>-450</v>
      </c>
      <c r="K23" s="7">
        <v>-454</v>
      </c>
      <c r="L23" s="7">
        <v>-844</v>
      </c>
      <c r="M23" s="7">
        <v>-120</v>
      </c>
      <c r="N23" s="7">
        <v>-450</v>
      </c>
    </row>
    <row r="24" spans="2:14" ht="20.100000000000001" customHeight="1" x14ac:dyDescent="0.25">
      <c r="B24" s="2" t="s">
        <v>30</v>
      </c>
      <c r="C24" s="68">
        <v>0</v>
      </c>
      <c r="D24" s="68">
        <v>0</v>
      </c>
      <c r="E24" s="68">
        <v>0</v>
      </c>
      <c r="F24" s="7">
        <v>0</v>
      </c>
      <c r="G24" s="7">
        <v>0</v>
      </c>
      <c r="H24" s="7">
        <v>-1500</v>
      </c>
      <c r="I24" s="7">
        <v>0</v>
      </c>
      <c r="J24" s="7">
        <v>0</v>
      </c>
      <c r="K24" s="7">
        <v>0</v>
      </c>
      <c r="L24" s="7">
        <v>0</v>
      </c>
      <c r="M24" s="7">
        <v>0</v>
      </c>
      <c r="N24" s="7">
        <v>0</v>
      </c>
    </row>
    <row r="25" spans="2:14" ht="20.100000000000001" customHeight="1" x14ac:dyDescent="0.25">
      <c r="B25" s="15" t="s">
        <v>31</v>
      </c>
      <c r="C25" s="69">
        <f>SUM(C21:C24)</f>
        <v>400</v>
      </c>
      <c r="D25" s="69">
        <f t="shared" ref="D25:N25" si="3">SUM(D21:D24)</f>
        <v>5932</v>
      </c>
      <c r="E25" s="69">
        <f t="shared" si="3"/>
        <v>2071</v>
      </c>
      <c r="F25" s="20">
        <f t="shared" si="3"/>
        <v>10909</v>
      </c>
      <c r="G25" s="20">
        <f t="shared" si="3"/>
        <v>-646</v>
      </c>
      <c r="H25" s="20">
        <f t="shared" si="3"/>
        <v>-1896</v>
      </c>
      <c r="I25" s="20">
        <f t="shared" si="3"/>
        <v>-600</v>
      </c>
      <c r="J25" s="20">
        <f t="shared" si="3"/>
        <v>-450</v>
      </c>
      <c r="K25" s="20">
        <f t="shared" si="3"/>
        <v>-454</v>
      </c>
      <c r="L25" s="20">
        <f t="shared" si="3"/>
        <v>-844</v>
      </c>
      <c r="M25" s="20">
        <f t="shared" si="3"/>
        <v>-120</v>
      </c>
      <c r="N25" s="20">
        <f t="shared" si="3"/>
        <v>-450</v>
      </c>
    </row>
    <row r="26" spans="2:14" ht="14.25" customHeight="1" x14ac:dyDescent="0.25">
      <c r="B26" s="8"/>
      <c r="C26" s="9"/>
      <c r="D26" s="9"/>
      <c r="E26" s="9"/>
      <c r="F26" s="9"/>
      <c r="G26" s="9"/>
      <c r="H26" s="9"/>
      <c r="I26" s="9"/>
      <c r="J26" s="9"/>
      <c r="K26" s="9"/>
      <c r="L26" s="9"/>
      <c r="M26" s="9"/>
      <c r="N26" s="9"/>
    </row>
    <row r="27" spans="2:14" ht="20.100000000000001" customHeight="1" x14ac:dyDescent="0.25">
      <c r="B27" s="15" t="s">
        <v>32</v>
      </c>
      <c r="C27" s="69">
        <f>SUM(C11,C18,C25)</f>
        <v>16220</v>
      </c>
      <c r="D27" s="69">
        <f t="shared" ref="D27:N27" si="4">SUM(D11,D18,D25)</f>
        <v>13812</v>
      </c>
      <c r="E27" s="69">
        <f t="shared" si="4"/>
        <v>1375</v>
      </c>
      <c r="F27" s="20">
        <f t="shared" si="4"/>
        <v>28075</v>
      </c>
      <c r="G27" s="20">
        <f t="shared" si="4"/>
        <v>6412</v>
      </c>
      <c r="H27" s="20">
        <f t="shared" si="4"/>
        <v>6246</v>
      </c>
      <c r="I27" s="20">
        <f t="shared" si="4"/>
        <v>-2475</v>
      </c>
      <c r="J27" s="20">
        <f t="shared" si="4"/>
        <v>3266</v>
      </c>
      <c r="K27" s="20">
        <f t="shared" si="4"/>
        <v>6546</v>
      </c>
      <c r="L27" s="20">
        <f t="shared" si="4"/>
        <v>6232</v>
      </c>
      <c r="M27" s="20">
        <f t="shared" si="4"/>
        <v>13271</v>
      </c>
      <c r="N27" s="20">
        <f t="shared" si="4"/>
        <v>22</v>
      </c>
    </row>
    <row r="28" spans="2:14" ht="15" customHeight="1" x14ac:dyDescent="0.25">
      <c r="B28" s="2"/>
      <c r="C28" s="2"/>
      <c r="D28" s="2"/>
      <c r="E28" s="2"/>
      <c r="F28" s="2"/>
      <c r="G28" s="2"/>
      <c r="H28" s="2"/>
      <c r="I28" s="2"/>
      <c r="J28" s="2"/>
      <c r="K28" s="2"/>
      <c r="L28" s="2"/>
      <c r="M28" s="2"/>
      <c r="N28" s="2"/>
    </row>
    <row r="29" spans="2:14" ht="20.100000000000001" customHeight="1" x14ac:dyDescent="0.25">
      <c r="B29" s="11" t="s">
        <v>33</v>
      </c>
      <c r="C29" s="21">
        <f>C5+C27</f>
        <v>21220</v>
      </c>
      <c r="D29" s="21">
        <f t="shared" ref="D29:N29" si="5">D5+D27</f>
        <v>35032</v>
      </c>
      <c r="E29" s="21">
        <f t="shared" si="5"/>
        <v>36407</v>
      </c>
      <c r="F29" s="21">
        <f t="shared" si="5"/>
        <v>64482</v>
      </c>
      <c r="G29" s="21">
        <f t="shared" si="5"/>
        <v>70894</v>
      </c>
      <c r="H29" s="21">
        <f t="shared" si="5"/>
        <v>77140</v>
      </c>
      <c r="I29" s="21">
        <f t="shared" si="5"/>
        <v>74665</v>
      </c>
      <c r="J29" s="21">
        <f t="shared" si="5"/>
        <v>77931</v>
      </c>
      <c r="K29" s="21">
        <f t="shared" si="5"/>
        <v>84477</v>
      </c>
      <c r="L29" s="21">
        <f t="shared" si="5"/>
        <v>90709</v>
      </c>
      <c r="M29" s="21">
        <f t="shared" si="5"/>
        <v>103980</v>
      </c>
      <c r="N29" s="21">
        <f t="shared" si="5"/>
        <v>104002</v>
      </c>
    </row>
    <row r="30" spans="2:14" ht="48.7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ECCD9-8C60-4854-9661-68F371A57258}">
  <dimension ref="B2:N29"/>
  <sheetViews>
    <sheetView showGridLines="0" workbookViewId="0">
      <pane xSplit="2" ySplit="4" topLeftCell="L5" activePane="bottomRight" state="frozen"/>
      <selection pane="topRight" activeCell="C1" sqref="C1"/>
      <selection pane="bottomLeft" activeCell="A5" sqref="A5"/>
      <selection pane="bottomRight" activeCell="Z36" sqref="Z36"/>
    </sheetView>
  </sheetViews>
  <sheetFormatPr defaultRowHeight="20.100000000000001" customHeight="1" x14ac:dyDescent="0.25"/>
  <cols>
    <col min="1" max="1" width="1.7109375" style="1" customWidth="1"/>
    <col min="2" max="2" width="49.42578125" style="1" bestFit="1" customWidth="1"/>
    <col min="3" max="3" width="9.85546875" style="1" bestFit="1" customWidth="1"/>
    <col min="4" max="12" width="9.85546875" style="1" customWidth="1"/>
    <col min="13" max="14" width="11" style="1" bestFit="1" customWidth="1"/>
    <col min="15" max="15" width="12.42578125" style="1" bestFit="1" customWidth="1"/>
    <col min="16" max="16384" width="9.140625" style="1"/>
  </cols>
  <sheetData>
    <row r="2" spans="2:14" ht="20.100000000000001" customHeight="1" thickBot="1" x14ac:dyDescent="0.3">
      <c r="B2" s="18" t="s">
        <v>0</v>
      </c>
      <c r="C2" s="18"/>
      <c r="D2" s="18"/>
      <c r="E2" s="18"/>
      <c r="F2" s="18"/>
      <c r="G2" s="18"/>
      <c r="H2" s="18"/>
      <c r="I2" s="18"/>
      <c r="J2" s="18"/>
      <c r="K2" s="18"/>
      <c r="L2" s="18"/>
      <c r="M2" s="18"/>
      <c r="N2" s="18"/>
    </row>
    <row r="3" spans="2:14" ht="20.100000000000001" customHeight="1" thickTop="1" x14ac:dyDescent="0.25">
      <c r="B3" s="17" t="s">
        <v>78</v>
      </c>
      <c r="C3" s="17"/>
      <c r="D3" s="17"/>
      <c r="E3" s="17"/>
      <c r="F3" s="17"/>
      <c r="G3" s="17"/>
      <c r="H3" s="17"/>
      <c r="I3" s="17"/>
      <c r="J3" s="17"/>
      <c r="K3" s="17"/>
      <c r="L3" s="17"/>
      <c r="M3" s="17"/>
      <c r="N3" s="17"/>
    </row>
    <row r="4" spans="2:14" ht="20.100000000000001" customHeight="1" x14ac:dyDescent="0.25">
      <c r="B4" s="10" t="s">
        <v>34</v>
      </c>
      <c r="C4" s="10" t="s">
        <v>7</v>
      </c>
      <c r="D4" s="10" t="s">
        <v>8</v>
      </c>
      <c r="E4" s="10" t="s">
        <v>9</v>
      </c>
      <c r="F4" s="10" t="s">
        <v>10</v>
      </c>
      <c r="G4" s="10" t="s">
        <v>11</v>
      </c>
      <c r="H4" s="10" t="s">
        <v>12</v>
      </c>
      <c r="I4" s="10" t="s">
        <v>13</v>
      </c>
      <c r="J4" s="10" t="s">
        <v>14</v>
      </c>
      <c r="K4" s="10" t="s">
        <v>15</v>
      </c>
      <c r="L4" s="10" t="s">
        <v>16</v>
      </c>
      <c r="M4" s="10" t="s">
        <v>17</v>
      </c>
      <c r="N4" s="10" t="s">
        <v>18</v>
      </c>
    </row>
    <row r="5" spans="2:14" ht="20.100000000000001" customHeight="1" x14ac:dyDescent="0.25">
      <c r="B5" s="2" t="s">
        <v>1</v>
      </c>
      <c r="C5" s="7"/>
      <c r="D5" s="7">
        <f>C29</f>
        <v>0</v>
      </c>
      <c r="E5" s="7">
        <f t="shared" ref="E5:N5" si="0">D29</f>
        <v>0</v>
      </c>
      <c r="F5" s="7">
        <f t="shared" si="0"/>
        <v>0</v>
      </c>
      <c r="G5" s="7">
        <f t="shared" si="0"/>
        <v>0</v>
      </c>
      <c r="H5" s="7">
        <f t="shared" si="0"/>
        <v>0</v>
      </c>
      <c r="I5" s="7">
        <f t="shared" si="0"/>
        <v>0</v>
      </c>
      <c r="J5" s="7">
        <f t="shared" si="0"/>
        <v>0</v>
      </c>
      <c r="K5" s="7">
        <f t="shared" si="0"/>
        <v>0</v>
      </c>
      <c r="L5" s="7">
        <f t="shared" si="0"/>
        <v>0</v>
      </c>
      <c r="M5" s="7">
        <f t="shared" si="0"/>
        <v>0</v>
      </c>
      <c r="N5" s="7">
        <f t="shared" si="0"/>
        <v>0</v>
      </c>
    </row>
    <row r="6" spans="2:14" ht="20.100000000000001" customHeight="1" x14ac:dyDescent="0.25">
      <c r="B6" s="11" t="s">
        <v>2</v>
      </c>
      <c r="C6" s="12"/>
      <c r="D6" s="12"/>
      <c r="E6" s="12"/>
      <c r="F6" s="12"/>
      <c r="G6" s="12"/>
      <c r="H6" s="12"/>
      <c r="I6" s="12"/>
      <c r="J6" s="12"/>
      <c r="K6" s="12"/>
      <c r="L6" s="12"/>
      <c r="M6" s="12"/>
      <c r="N6" s="13"/>
    </row>
    <row r="7" spans="2:14" ht="20.100000000000001" customHeight="1" x14ac:dyDescent="0.25">
      <c r="B7" s="2" t="s">
        <v>6</v>
      </c>
      <c r="C7" s="7"/>
      <c r="D7" s="7"/>
      <c r="E7" s="7"/>
      <c r="F7" s="7"/>
      <c r="G7" s="7"/>
      <c r="H7" s="7"/>
      <c r="I7" s="7"/>
      <c r="J7" s="7"/>
      <c r="K7" s="7"/>
      <c r="L7" s="7"/>
      <c r="M7" s="7"/>
      <c r="N7" s="7"/>
    </row>
    <row r="8" spans="2:14" ht="20.100000000000001" customHeight="1" x14ac:dyDescent="0.25">
      <c r="B8" s="2" t="s">
        <v>5</v>
      </c>
      <c r="C8" s="7"/>
      <c r="D8" s="7"/>
      <c r="E8" s="7"/>
      <c r="F8" s="7"/>
      <c r="G8" s="7"/>
      <c r="H8" s="7"/>
      <c r="I8" s="7"/>
      <c r="J8" s="7"/>
      <c r="K8" s="7"/>
      <c r="L8" s="7"/>
      <c r="M8" s="7"/>
      <c r="N8" s="7"/>
    </row>
    <row r="9" spans="2:14" ht="20.100000000000001" customHeight="1" x14ac:dyDescent="0.25">
      <c r="B9" s="2" t="s">
        <v>26</v>
      </c>
      <c r="C9" s="7"/>
      <c r="D9" s="7"/>
      <c r="E9" s="7"/>
      <c r="F9" s="7"/>
      <c r="G9" s="7"/>
      <c r="H9" s="7"/>
      <c r="I9" s="7"/>
      <c r="J9" s="7"/>
      <c r="K9" s="7"/>
      <c r="L9" s="7"/>
      <c r="M9" s="7"/>
      <c r="N9" s="7"/>
    </row>
    <row r="10" spans="2:14" ht="20.100000000000001" customHeight="1" x14ac:dyDescent="0.25">
      <c r="B10" s="2" t="s">
        <v>4</v>
      </c>
      <c r="C10" s="7"/>
      <c r="D10" s="7"/>
      <c r="E10" s="7"/>
      <c r="F10" s="7"/>
      <c r="G10" s="7"/>
      <c r="H10" s="7"/>
      <c r="I10" s="7"/>
      <c r="J10" s="7"/>
      <c r="K10" s="7"/>
      <c r="L10" s="7"/>
      <c r="M10" s="7"/>
      <c r="N10" s="7"/>
    </row>
    <row r="11" spans="2:14" ht="20.100000000000001" customHeight="1" x14ac:dyDescent="0.25">
      <c r="B11" s="15" t="s">
        <v>3</v>
      </c>
      <c r="C11" s="16">
        <f>SUM(C7:C10)</f>
        <v>0</v>
      </c>
      <c r="D11" s="16">
        <f t="shared" ref="D11:N11" si="1">SUM(D7:D10)</f>
        <v>0</v>
      </c>
      <c r="E11" s="16">
        <f t="shared" si="1"/>
        <v>0</v>
      </c>
      <c r="F11" s="16">
        <f t="shared" si="1"/>
        <v>0</v>
      </c>
      <c r="G11" s="16">
        <f t="shared" si="1"/>
        <v>0</v>
      </c>
      <c r="H11" s="16">
        <f t="shared" si="1"/>
        <v>0</v>
      </c>
      <c r="I11" s="16">
        <f t="shared" si="1"/>
        <v>0</v>
      </c>
      <c r="J11" s="16">
        <f t="shared" si="1"/>
        <v>0</v>
      </c>
      <c r="K11" s="16">
        <f t="shared" si="1"/>
        <v>0</v>
      </c>
      <c r="L11" s="16">
        <f t="shared" si="1"/>
        <v>0</v>
      </c>
      <c r="M11" s="16">
        <f t="shared" si="1"/>
        <v>0</v>
      </c>
      <c r="N11" s="16">
        <f t="shared" si="1"/>
        <v>0</v>
      </c>
    </row>
    <row r="12" spans="2:14" ht="12.75" customHeight="1" x14ac:dyDescent="0.25">
      <c r="B12" s="3"/>
      <c r="C12" s="4"/>
      <c r="D12" s="4"/>
      <c r="E12" s="4"/>
      <c r="F12" s="4"/>
      <c r="G12" s="4"/>
      <c r="H12" s="4"/>
      <c r="I12" s="4"/>
      <c r="J12" s="5"/>
      <c r="K12" s="4"/>
      <c r="L12" s="4"/>
      <c r="M12" s="4"/>
      <c r="N12" s="6"/>
    </row>
    <row r="13" spans="2:14" ht="20.100000000000001" customHeight="1" x14ac:dyDescent="0.25">
      <c r="B13" s="11" t="s">
        <v>19</v>
      </c>
      <c r="C13" s="12"/>
      <c r="D13" s="12"/>
      <c r="E13" s="12"/>
      <c r="F13" s="12"/>
      <c r="G13" s="12"/>
      <c r="H13" s="12"/>
      <c r="I13" s="12"/>
      <c r="J13" s="12"/>
      <c r="K13" s="12"/>
      <c r="L13" s="12"/>
      <c r="M13" s="12"/>
      <c r="N13" s="13"/>
    </row>
    <row r="14" spans="2:14" ht="20.100000000000001" customHeight="1" x14ac:dyDescent="0.25">
      <c r="B14" s="2" t="s">
        <v>22</v>
      </c>
      <c r="C14" s="7"/>
      <c r="D14" s="7"/>
      <c r="E14" s="7"/>
      <c r="F14" s="7"/>
      <c r="G14" s="7"/>
      <c r="H14" s="7"/>
      <c r="I14" s="7"/>
      <c r="J14" s="7"/>
      <c r="K14" s="7"/>
      <c r="L14" s="7"/>
      <c r="M14" s="7"/>
      <c r="N14" s="7"/>
    </row>
    <row r="15" spans="2:14" ht="20.100000000000001" customHeight="1" x14ac:dyDescent="0.25">
      <c r="B15" s="2" t="s">
        <v>25</v>
      </c>
      <c r="C15" s="7"/>
      <c r="D15" s="7"/>
      <c r="E15" s="7"/>
      <c r="F15" s="7"/>
      <c r="G15" s="7"/>
      <c r="H15" s="7"/>
      <c r="I15" s="7"/>
      <c r="J15" s="7"/>
      <c r="K15" s="7"/>
      <c r="L15" s="7"/>
      <c r="M15" s="7"/>
      <c r="N15" s="7"/>
    </row>
    <row r="16" spans="2:14" ht="20.100000000000001" customHeight="1" x14ac:dyDescent="0.25">
      <c r="B16" s="2" t="s">
        <v>23</v>
      </c>
      <c r="C16" s="7"/>
      <c r="D16" s="7"/>
      <c r="E16" s="7"/>
      <c r="F16" s="7"/>
      <c r="G16" s="7"/>
      <c r="H16" s="7"/>
      <c r="I16" s="7"/>
      <c r="J16" s="7"/>
      <c r="K16" s="7"/>
      <c r="L16" s="7"/>
      <c r="M16" s="7"/>
      <c r="N16" s="7"/>
    </row>
    <row r="17" spans="2:14" ht="20.100000000000001" customHeight="1" x14ac:dyDescent="0.25">
      <c r="B17" s="2" t="s">
        <v>24</v>
      </c>
      <c r="C17" s="7"/>
      <c r="D17" s="7"/>
      <c r="E17" s="7"/>
      <c r="F17" s="7"/>
      <c r="G17" s="7"/>
      <c r="H17" s="7"/>
      <c r="I17" s="7"/>
      <c r="J17" s="7"/>
      <c r="K17" s="7"/>
      <c r="L17" s="7"/>
      <c r="M17" s="7"/>
      <c r="N17" s="7"/>
    </row>
    <row r="18" spans="2:14" ht="20.100000000000001" customHeight="1" x14ac:dyDescent="0.25">
      <c r="B18" s="15" t="s">
        <v>20</v>
      </c>
      <c r="C18" s="16">
        <f>SUM(C14:C17)</f>
        <v>0</v>
      </c>
      <c r="D18" s="16">
        <f t="shared" ref="D18:N18" si="2">SUM(D14:D17)</f>
        <v>0</v>
      </c>
      <c r="E18" s="16">
        <f t="shared" si="2"/>
        <v>0</v>
      </c>
      <c r="F18" s="16">
        <f t="shared" si="2"/>
        <v>0</v>
      </c>
      <c r="G18" s="16">
        <f t="shared" si="2"/>
        <v>0</v>
      </c>
      <c r="H18" s="16">
        <f t="shared" si="2"/>
        <v>0</v>
      </c>
      <c r="I18" s="16">
        <f t="shared" si="2"/>
        <v>0</v>
      </c>
      <c r="J18" s="16">
        <f t="shared" si="2"/>
        <v>0</v>
      </c>
      <c r="K18" s="16">
        <f t="shared" si="2"/>
        <v>0</v>
      </c>
      <c r="L18" s="16">
        <f t="shared" si="2"/>
        <v>0</v>
      </c>
      <c r="M18" s="16">
        <f t="shared" si="2"/>
        <v>0</v>
      </c>
      <c r="N18" s="16">
        <f t="shared" si="2"/>
        <v>0</v>
      </c>
    </row>
    <row r="19" spans="2:14" ht="14.25" customHeight="1" x14ac:dyDescent="0.25">
      <c r="B19" s="3"/>
      <c r="C19" s="4"/>
      <c r="D19" s="4"/>
      <c r="E19" s="4"/>
      <c r="F19" s="4"/>
      <c r="G19" s="4"/>
      <c r="H19" s="4"/>
      <c r="I19" s="4"/>
      <c r="J19" s="4"/>
      <c r="K19" s="4"/>
      <c r="L19" s="4"/>
      <c r="M19" s="4"/>
      <c r="N19" s="6"/>
    </row>
    <row r="20" spans="2:14" ht="20.100000000000001" customHeight="1" x14ac:dyDescent="0.25">
      <c r="B20" s="11" t="s">
        <v>21</v>
      </c>
      <c r="C20" s="12"/>
      <c r="D20" s="12"/>
      <c r="E20" s="12"/>
      <c r="F20" s="12"/>
      <c r="G20" s="12"/>
      <c r="H20" s="12"/>
      <c r="I20" s="12"/>
      <c r="J20" s="12"/>
      <c r="K20" s="12"/>
      <c r="L20" s="12"/>
      <c r="M20" s="12"/>
      <c r="N20" s="13"/>
    </row>
    <row r="21" spans="2:14" ht="20.100000000000001" customHeight="1" x14ac:dyDescent="0.25">
      <c r="B21" s="2" t="s">
        <v>27</v>
      </c>
      <c r="C21" s="7"/>
      <c r="D21" s="7"/>
      <c r="E21" s="7"/>
      <c r="F21" s="7"/>
      <c r="G21" s="7"/>
      <c r="H21" s="7"/>
      <c r="I21" s="7"/>
      <c r="J21" s="7"/>
      <c r="K21" s="7"/>
      <c r="L21" s="7"/>
      <c r="M21" s="7"/>
      <c r="N21" s="7"/>
    </row>
    <row r="22" spans="2:14" ht="20.100000000000001" customHeight="1" x14ac:dyDescent="0.25">
      <c r="B22" s="2" t="s">
        <v>28</v>
      </c>
      <c r="C22" s="7"/>
      <c r="D22" s="7"/>
      <c r="E22" s="7"/>
      <c r="F22" s="7"/>
      <c r="G22" s="7"/>
      <c r="H22" s="7"/>
      <c r="I22" s="7"/>
      <c r="J22" s="7"/>
      <c r="K22" s="7"/>
      <c r="L22" s="7"/>
      <c r="M22" s="7"/>
      <c r="N22" s="7"/>
    </row>
    <row r="23" spans="2:14" ht="20.100000000000001" customHeight="1" x14ac:dyDescent="0.25">
      <c r="B23" s="2" t="s">
        <v>29</v>
      </c>
      <c r="C23" s="7"/>
      <c r="D23" s="7"/>
      <c r="E23" s="7"/>
      <c r="F23" s="7"/>
      <c r="G23" s="7"/>
      <c r="H23" s="7"/>
      <c r="I23" s="7"/>
      <c r="J23" s="7"/>
      <c r="K23" s="7"/>
      <c r="L23" s="7"/>
      <c r="M23" s="7"/>
      <c r="N23" s="7"/>
    </row>
    <row r="24" spans="2:14" ht="20.100000000000001" customHeight="1" x14ac:dyDescent="0.25">
      <c r="B24" s="2" t="s">
        <v>30</v>
      </c>
      <c r="C24" s="7"/>
      <c r="D24" s="7"/>
      <c r="E24" s="7"/>
      <c r="F24" s="7"/>
      <c r="G24" s="7"/>
      <c r="H24" s="7"/>
      <c r="I24" s="7"/>
      <c r="J24" s="7"/>
      <c r="K24" s="7"/>
      <c r="L24" s="7"/>
      <c r="M24" s="7"/>
      <c r="N24" s="7"/>
    </row>
    <row r="25" spans="2:14" ht="20.100000000000001" customHeight="1" x14ac:dyDescent="0.25">
      <c r="B25" s="15" t="s">
        <v>31</v>
      </c>
      <c r="C25" s="16">
        <f>SUM(C21:C24)</f>
        <v>0</v>
      </c>
      <c r="D25" s="16">
        <f t="shared" ref="D25:N25" si="3">SUM(D21:D24)</f>
        <v>0</v>
      </c>
      <c r="E25" s="16">
        <f t="shared" si="3"/>
        <v>0</v>
      </c>
      <c r="F25" s="16">
        <f t="shared" si="3"/>
        <v>0</v>
      </c>
      <c r="G25" s="16">
        <f t="shared" si="3"/>
        <v>0</v>
      </c>
      <c r="H25" s="16">
        <f t="shared" si="3"/>
        <v>0</v>
      </c>
      <c r="I25" s="16">
        <f t="shared" si="3"/>
        <v>0</v>
      </c>
      <c r="J25" s="16">
        <f t="shared" si="3"/>
        <v>0</v>
      </c>
      <c r="K25" s="16">
        <f t="shared" si="3"/>
        <v>0</v>
      </c>
      <c r="L25" s="16">
        <f t="shared" si="3"/>
        <v>0</v>
      </c>
      <c r="M25" s="16">
        <f t="shared" si="3"/>
        <v>0</v>
      </c>
      <c r="N25" s="16">
        <f t="shared" si="3"/>
        <v>0</v>
      </c>
    </row>
    <row r="26" spans="2:14" ht="14.25" customHeight="1" x14ac:dyDescent="0.25">
      <c r="B26" s="8"/>
      <c r="C26" s="9"/>
      <c r="D26" s="9"/>
      <c r="E26" s="9"/>
      <c r="F26" s="9"/>
      <c r="G26" s="9"/>
      <c r="H26" s="9"/>
      <c r="I26" s="9"/>
      <c r="J26" s="9"/>
      <c r="K26" s="9"/>
      <c r="L26" s="9"/>
      <c r="M26" s="9"/>
      <c r="N26" s="9"/>
    </row>
    <row r="27" spans="2:14" ht="20.100000000000001" customHeight="1" x14ac:dyDescent="0.25">
      <c r="B27" s="15" t="s">
        <v>32</v>
      </c>
      <c r="C27" s="16">
        <f>SUM(C11,C18,C25)</f>
        <v>0</v>
      </c>
      <c r="D27" s="16">
        <f t="shared" ref="D27:N27" si="4">SUM(D11,D18,D25)</f>
        <v>0</v>
      </c>
      <c r="E27" s="16">
        <f t="shared" si="4"/>
        <v>0</v>
      </c>
      <c r="F27" s="16">
        <f t="shared" si="4"/>
        <v>0</v>
      </c>
      <c r="G27" s="16">
        <f t="shared" si="4"/>
        <v>0</v>
      </c>
      <c r="H27" s="16">
        <f t="shared" si="4"/>
        <v>0</v>
      </c>
      <c r="I27" s="16">
        <f t="shared" si="4"/>
        <v>0</v>
      </c>
      <c r="J27" s="16">
        <f t="shared" si="4"/>
        <v>0</v>
      </c>
      <c r="K27" s="16">
        <f t="shared" si="4"/>
        <v>0</v>
      </c>
      <c r="L27" s="16">
        <f t="shared" si="4"/>
        <v>0</v>
      </c>
      <c r="M27" s="16">
        <f t="shared" si="4"/>
        <v>0</v>
      </c>
      <c r="N27" s="16">
        <f t="shared" si="4"/>
        <v>0</v>
      </c>
    </row>
    <row r="28" spans="2:14" ht="15" customHeight="1" x14ac:dyDescent="0.25">
      <c r="B28" s="2"/>
      <c r="C28" s="2"/>
      <c r="D28" s="2"/>
      <c r="E28" s="2"/>
      <c r="F28" s="2"/>
      <c r="G28" s="2"/>
      <c r="H28" s="2"/>
      <c r="I28" s="2"/>
      <c r="J28" s="2"/>
      <c r="K28" s="2"/>
      <c r="L28" s="2"/>
      <c r="M28" s="2"/>
      <c r="N28" s="2"/>
    </row>
    <row r="29" spans="2:14" ht="20.100000000000001" customHeight="1" x14ac:dyDescent="0.25">
      <c r="B29" s="11" t="s">
        <v>33</v>
      </c>
      <c r="C29" s="14">
        <f>C5+C27</f>
        <v>0</v>
      </c>
      <c r="D29" s="14">
        <f t="shared" ref="D29:N29" si="5">D5+D27</f>
        <v>0</v>
      </c>
      <c r="E29" s="14">
        <f t="shared" si="5"/>
        <v>0</v>
      </c>
      <c r="F29" s="14">
        <f t="shared" si="5"/>
        <v>0</v>
      </c>
      <c r="G29" s="14">
        <f t="shared" si="5"/>
        <v>0</v>
      </c>
      <c r="H29" s="14">
        <f t="shared" si="5"/>
        <v>0</v>
      </c>
      <c r="I29" s="14">
        <f t="shared" si="5"/>
        <v>0</v>
      </c>
      <c r="J29" s="14">
        <f t="shared" si="5"/>
        <v>0</v>
      </c>
      <c r="K29" s="14">
        <f t="shared" si="5"/>
        <v>0</v>
      </c>
      <c r="L29" s="14">
        <f t="shared" si="5"/>
        <v>0</v>
      </c>
      <c r="M29" s="14">
        <f t="shared" si="5"/>
        <v>0</v>
      </c>
      <c r="N29" s="14">
        <f t="shared" si="5"/>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4E7C-A00F-4791-94AB-76D1BC6E2D30}">
  <dimension ref="B1:S22"/>
  <sheetViews>
    <sheetView showGridLines="0" workbookViewId="0">
      <selection activeCell="M40" sqref="M40"/>
    </sheetView>
  </sheetViews>
  <sheetFormatPr defaultRowHeight="20.100000000000001" customHeight="1" x14ac:dyDescent="0.25"/>
  <cols>
    <col min="1" max="1" width="2.5703125" style="22" customWidth="1"/>
    <col min="2" max="2" width="48" style="22" bestFit="1" customWidth="1"/>
    <col min="3" max="3" width="3" style="22" customWidth="1"/>
    <col min="4" max="4" width="9.42578125" style="22" customWidth="1"/>
    <col min="5" max="16" width="12.28515625" style="22" customWidth="1"/>
    <col min="17" max="17" width="3" style="22" customWidth="1"/>
    <col min="18" max="18" width="10.7109375" style="22" customWidth="1"/>
    <col min="19" max="16384" width="9.140625" style="22"/>
  </cols>
  <sheetData>
    <row r="1" spans="2:19" ht="36" customHeight="1" thickBot="1" x14ac:dyDescent="0.6">
      <c r="B1" s="70" t="s">
        <v>36</v>
      </c>
      <c r="C1" s="70"/>
      <c r="D1" s="70"/>
      <c r="E1" s="70"/>
      <c r="F1" s="70"/>
      <c r="G1" s="70"/>
      <c r="H1" s="70"/>
      <c r="I1" s="70"/>
      <c r="J1" s="70"/>
      <c r="K1" s="70"/>
      <c r="L1" s="70"/>
      <c r="M1" s="70"/>
      <c r="N1" s="70"/>
      <c r="O1" s="70"/>
      <c r="P1" s="70"/>
      <c r="Q1" s="70"/>
      <c r="R1" s="70"/>
      <c r="S1" s="70"/>
    </row>
    <row r="2" spans="2:19" ht="20.100000000000001" customHeight="1" thickTop="1" x14ac:dyDescent="0.25">
      <c r="D2" s="71"/>
      <c r="E2" s="71"/>
      <c r="F2" s="71"/>
      <c r="G2" s="71"/>
      <c r="H2" s="71"/>
      <c r="I2" s="71"/>
      <c r="J2" s="71"/>
      <c r="K2" s="71"/>
      <c r="L2" s="71"/>
      <c r="M2" s="71"/>
      <c r="N2" s="71"/>
      <c r="O2" s="71"/>
      <c r="P2" s="71"/>
      <c r="Q2" s="23"/>
    </row>
    <row r="3" spans="2:19" ht="20.100000000000001" customHeight="1" thickBot="1" x14ac:dyDescent="0.35">
      <c r="B3" s="24" t="s">
        <v>37</v>
      </c>
      <c r="D3" s="25" t="s">
        <v>38</v>
      </c>
      <c r="E3" s="26" t="str">
        <f ca="1">UPPER(TEXT(FiscalYearStartDate,"mmm"))</f>
        <v>JUL</v>
      </c>
      <c r="F3" s="26" t="str">
        <f ca="1">UPPER(TEXT(EOMONTH(FiscalYearStartDate,1),"mmm"))</f>
        <v>AUG</v>
      </c>
      <c r="G3" s="26" t="str">
        <f ca="1">UPPER(TEXT(EOMONTH(FiscalYearStartDate,2),"mmm"))</f>
        <v>SEP</v>
      </c>
      <c r="H3" s="26" t="str">
        <f ca="1">UPPER(TEXT(EOMONTH(FiscalYearStartDate,3),"mmm"))</f>
        <v>OCT</v>
      </c>
      <c r="I3" s="26" t="str">
        <f ca="1">UPPER(TEXT(EOMONTH(FiscalYearStartDate,4),"mmm"))</f>
        <v>NOV</v>
      </c>
      <c r="J3" s="26" t="str">
        <f ca="1">UPPER(TEXT(EOMONTH(FiscalYearStartDate,5),"mmm"))</f>
        <v>DEC</v>
      </c>
      <c r="K3" s="26" t="str">
        <f ca="1">UPPER(TEXT(EOMONTH(FiscalYearStartDate,6),"mmm"))</f>
        <v>JAN</v>
      </c>
      <c r="L3" s="26" t="str">
        <f ca="1">UPPER(TEXT(EOMONTH(FiscalYearStartDate,7),"mmm"))</f>
        <v>FEB</v>
      </c>
      <c r="M3" s="26" t="str">
        <f ca="1">UPPER(TEXT(EOMONTH(FiscalYearStartDate,8),"mmm"))</f>
        <v>MAR</v>
      </c>
      <c r="N3" s="26" t="str">
        <f ca="1">UPPER(TEXT(EOMONTH(FiscalYearStartDate,9),"mmm"))</f>
        <v>APR</v>
      </c>
      <c r="O3" s="26" t="str">
        <f ca="1">UPPER(TEXT(EOMONTH(FiscalYearStartDate,10),"mmm"))</f>
        <v>MAY</v>
      </c>
      <c r="P3" s="26" t="str">
        <f ca="1">UPPER(TEXT(EOMONTH(FiscalYearStartDate,11),"mmm"))</f>
        <v>JUN</v>
      </c>
      <c r="Q3" s="27"/>
      <c r="R3" s="28" t="s">
        <v>39</v>
      </c>
      <c r="S3" s="72"/>
    </row>
    <row r="4" spans="2:19" ht="20.100000000000001" customHeight="1" thickTop="1" thickBot="1" x14ac:dyDescent="0.3">
      <c r="B4" s="29">
        <f ca="1">DATE(YEAR(TODAY()),7,1)</f>
        <v>44743</v>
      </c>
      <c r="D4" s="30" t="s">
        <v>40</v>
      </c>
      <c r="E4" s="31">
        <f ca="1">FiscalYearStartDate</f>
        <v>44743</v>
      </c>
      <c r="F4" s="31">
        <f t="shared" ref="F4" ca="1" si="0">EOMONTH(E4,0)+DAY(FiscalYearStartDate)</f>
        <v>44774</v>
      </c>
      <c r="G4" s="31">
        <f t="shared" ref="G4" ca="1" si="1">EOMONTH(F4,0)+DAY(FiscalYearStartDate)</f>
        <v>44805</v>
      </c>
      <c r="H4" s="31">
        <f t="shared" ref="H4" ca="1" si="2">EOMONTH(G4,0)+DAY(FiscalYearStartDate)</f>
        <v>44835</v>
      </c>
      <c r="I4" s="31">
        <f t="shared" ref="I4" ca="1" si="3">EOMONTH(H4,0)+DAY(FiscalYearStartDate)</f>
        <v>44866</v>
      </c>
      <c r="J4" s="31">
        <f t="shared" ref="J4" ca="1" si="4">EOMONTH(I4,0)+DAY(FiscalYearStartDate)</f>
        <v>44896</v>
      </c>
      <c r="K4" s="31">
        <f t="shared" ref="K4" ca="1" si="5">EOMONTH(J4,0)+DAY(FiscalYearStartDate)</f>
        <v>44927</v>
      </c>
      <c r="L4" s="31">
        <f t="shared" ref="L4" ca="1" si="6">EOMONTH(K4,0)+DAY(FiscalYearStartDate)</f>
        <v>44958</v>
      </c>
      <c r="M4" s="31">
        <f t="shared" ref="M4" ca="1" si="7">EOMONTH(L4,0)+DAY(FiscalYearStartDate)</f>
        <v>44986</v>
      </c>
      <c r="N4" s="31">
        <f t="shared" ref="N4" ca="1" si="8">EOMONTH(M4,0)+DAY(FiscalYearStartDate)</f>
        <v>45017</v>
      </c>
      <c r="O4" s="31">
        <f t="shared" ref="O4" ca="1" si="9">EOMONTH(N4,0)+DAY(FiscalYearStartDate)</f>
        <v>45047</v>
      </c>
      <c r="P4" s="31">
        <f t="shared" ref="P4" ca="1" si="10">EOMONTH(O4,0)+DAY(FiscalYearStartDate)</f>
        <v>45078</v>
      </c>
      <c r="Q4" s="32"/>
      <c r="R4" s="33" t="s">
        <v>41</v>
      </c>
      <c r="S4" s="72"/>
    </row>
    <row r="5" spans="2:19" ht="20.100000000000001" customHeight="1" thickTop="1" x14ac:dyDescent="0.25">
      <c r="B5" s="29"/>
      <c r="D5" s="34"/>
      <c r="E5" s="35"/>
      <c r="F5" s="35"/>
      <c r="G5" s="35"/>
      <c r="H5" s="35"/>
      <c r="I5" s="35"/>
      <c r="J5" s="35"/>
      <c r="K5" s="35"/>
      <c r="L5" s="35"/>
      <c r="M5" s="35"/>
      <c r="N5" s="35"/>
      <c r="O5" s="35"/>
      <c r="P5" s="35"/>
      <c r="Q5" s="32"/>
      <c r="R5" s="34"/>
    </row>
    <row r="6" spans="2:19" ht="20.100000000000001" customHeight="1" thickBot="1" x14ac:dyDescent="0.3">
      <c r="B6" s="36" t="s">
        <v>42</v>
      </c>
      <c r="D6" s="37">
        <v>100</v>
      </c>
      <c r="E6" s="37">
        <f>D14</f>
        <v>100</v>
      </c>
      <c r="F6" s="37">
        <f>E14</f>
        <v>-175</v>
      </c>
      <c r="G6" s="37">
        <f>F14</f>
        <v>-5</v>
      </c>
      <c r="H6" s="37">
        <f t="shared" ref="H6:P6" si="11">G14</f>
        <v>-51</v>
      </c>
      <c r="I6" s="37">
        <f t="shared" si="11"/>
        <v>174</v>
      </c>
      <c r="J6" s="37">
        <f t="shared" si="11"/>
        <v>219</v>
      </c>
      <c r="K6" s="37">
        <f t="shared" si="11"/>
        <v>219</v>
      </c>
      <c r="L6" s="37">
        <f t="shared" si="11"/>
        <v>219</v>
      </c>
      <c r="M6" s="37">
        <f t="shared" si="11"/>
        <v>219</v>
      </c>
      <c r="N6" s="37">
        <f t="shared" si="11"/>
        <v>219</v>
      </c>
      <c r="O6" s="37">
        <f t="shared" si="11"/>
        <v>219</v>
      </c>
      <c r="P6" s="37">
        <f t="shared" si="11"/>
        <v>219</v>
      </c>
      <c r="Q6" s="38"/>
      <c r="R6" s="37">
        <f>P6</f>
        <v>219</v>
      </c>
      <c r="S6" s="39"/>
    </row>
    <row r="7" spans="2:19" s="41" customFormat="1" ht="20.100000000000001" customHeight="1" thickBot="1" x14ac:dyDescent="0.35">
      <c r="B7" s="40" t="s">
        <v>43</v>
      </c>
      <c r="D7" s="73"/>
      <c r="E7" s="73"/>
      <c r="F7" s="73"/>
      <c r="G7" s="73"/>
      <c r="H7" s="73"/>
      <c r="I7" s="73"/>
      <c r="J7" s="73"/>
      <c r="K7" s="73"/>
      <c r="L7" s="73"/>
      <c r="M7" s="73"/>
      <c r="N7" s="73"/>
      <c r="O7" s="73"/>
      <c r="P7" s="73"/>
      <c r="Q7" s="42"/>
    </row>
    <row r="8" spans="2:19" ht="20.100000000000001" customHeight="1" thickTop="1" x14ac:dyDescent="0.25">
      <c r="B8" s="43" t="s">
        <v>44</v>
      </c>
      <c r="C8" s="44"/>
      <c r="D8" s="45"/>
      <c r="E8" s="45">
        <v>125</v>
      </c>
      <c r="F8" s="45">
        <v>120</v>
      </c>
      <c r="G8" s="45">
        <v>130</v>
      </c>
      <c r="H8" s="45">
        <v>100</v>
      </c>
      <c r="I8" s="45"/>
      <c r="J8" s="45"/>
      <c r="K8" s="45"/>
      <c r="L8" s="45"/>
      <c r="M8" s="45"/>
      <c r="N8" s="45"/>
      <c r="O8" s="45"/>
      <c r="P8" s="45"/>
      <c r="Q8" s="46"/>
      <c r="R8" s="47">
        <f>SUM(CashReceipts[[#This Row],[Period 0]:[Period 12]])</f>
        <v>475</v>
      </c>
    </row>
    <row r="9" spans="2:19" ht="20.100000000000001" customHeight="1" x14ac:dyDescent="0.25">
      <c r="B9" s="43" t="s">
        <v>45</v>
      </c>
      <c r="C9" s="44"/>
      <c r="D9" s="45"/>
      <c r="E9" s="45"/>
      <c r="F9" s="45"/>
      <c r="G9" s="45"/>
      <c r="H9" s="45">
        <v>75</v>
      </c>
      <c r="I9" s="45">
        <v>45</v>
      </c>
      <c r="J9" s="45"/>
      <c r="K9" s="45"/>
      <c r="L9" s="45"/>
      <c r="M9" s="45"/>
      <c r="N9" s="45"/>
      <c r="O9" s="45"/>
      <c r="P9" s="45"/>
      <c r="Q9" s="46"/>
      <c r="R9" s="47">
        <f>SUM(CashReceipts[[#This Row],[Period 0]:[Period 12]])</f>
        <v>120</v>
      </c>
    </row>
    <row r="10" spans="2:19" ht="20.100000000000001" customHeight="1" x14ac:dyDescent="0.25">
      <c r="B10" s="43" t="s">
        <v>46</v>
      </c>
      <c r="C10" s="48"/>
      <c r="D10" s="45"/>
      <c r="E10" s="45"/>
      <c r="F10" s="45">
        <v>50</v>
      </c>
      <c r="G10" s="45">
        <v>50</v>
      </c>
      <c r="H10" s="45">
        <v>50</v>
      </c>
      <c r="I10" s="45"/>
      <c r="J10" s="45"/>
      <c r="K10" s="45"/>
      <c r="L10" s="45"/>
      <c r="M10" s="45"/>
      <c r="N10" s="45"/>
      <c r="O10" s="45"/>
      <c r="P10" s="45"/>
      <c r="Q10" s="46"/>
      <c r="R10" s="47">
        <f>SUM(CashReceipts[[#This Row],[Period 0]:[Period 12]])</f>
        <v>150</v>
      </c>
    </row>
    <row r="11" spans="2:19" ht="20.100000000000001" customHeight="1" thickBot="1" x14ac:dyDescent="0.3">
      <c r="B11" s="49" t="s">
        <v>39</v>
      </c>
      <c r="C11" s="50"/>
      <c r="D11" s="51">
        <f>SUBTOTAL(109,CashReceipts[Period 0])</f>
        <v>0</v>
      </c>
      <c r="E11" s="51">
        <f>SUBTOTAL(109,CashReceipts[Period 1])</f>
        <v>125</v>
      </c>
      <c r="F11" s="51">
        <f>SUBTOTAL(109,CashReceipts[Period 2])</f>
        <v>170</v>
      </c>
      <c r="G11" s="51">
        <f>SUBTOTAL(109,CashReceipts[Period 3])</f>
        <v>180</v>
      </c>
      <c r="H11" s="51">
        <f>SUBTOTAL(109,CashReceipts[Period 4])</f>
        <v>225</v>
      </c>
      <c r="I11" s="51">
        <f>SUBTOTAL(109,CashReceipts[Period 5])</f>
        <v>45</v>
      </c>
      <c r="J11" s="51">
        <f>SUBTOTAL(109,CashReceipts[Period 6])</f>
        <v>0</v>
      </c>
      <c r="K11" s="51">
        <f>SUBTOTAL(109,CashReceipts[Period 7])</f>
        <v>0</v>
      </c>
      <c r="L11" s="51">
        <f>SUBTOTAL(109,CashReceipts[Period 8])</f>
        <v>0</v>
      </c>
      <c r="M11" s="51">
        <f>SUBTOTAL(109,CashReceipts[Period 9])</f>
        <v>0</v>
      </c>
      <c r="N11" s="51">
        <f>SUBTOTAL(109,CashReceipts[Period 10])</f>
        <v>0</v>
      </c>
      <c r="O11" s="51">
        <f>SUBTOTAL(109,CashReceipts[Period 11])</f>
        <v>0</v>
      </c>
      <c r="P11" s="51">
        <f>SUBTOTAL(109,CashReceipts[Period 12])</f>
        <v>0</v>
      </c>
      <c r="Q11" s="44"/>
      <c r="R11" s="51">
        <f>SUBTOTAL(109,CashReceipts[Total])</f>
        <v>745</v>
      </c>
    </row>
    <row r="12" spans="2:19" ht="20.100000000000001" customHeight="1" thickTop="1" thickBot="1" x14ac:dyDescent="0.3">
      <c r="B12" s="52" t="s">
        <v>47</v>
      </c>
      <c r="C12" s="53"/>
      <c r="D12" s="54">
        <f>D6+SUM(CashReceipts[Period 0])</f>
        <v>100</v>
      </c>
      <c r="E12" s="54">
        <f>E6+SUM(CashReceipts[Period 1])</f>
        <v>225</v>
      </c>
      <c r="F12" s="54">
        <f>F6+SUM(CashReceipts[Period 2])</f>
        <v>-5</v>
      </c>
      <c r="G12" s="54">
        <f>G6+SUM(CashReceipts[Period 3])</f>
        <v>175</v>
      </c>
      <c r="H12" s="54">
        <f>H6+SUM(CashReceipts[Period 4])</f>
        <v>174</v>
      </c>
      <c r="I12" s="54">
        <f>I6+SUM(CashReceipts[Period 5])</f>
        <v>219</v>
      </c>
      <c r="J12" s="54">
        <f>J6+SUM(CashReceipts[Period 6])</f>
        <v>219</v>
      </c>
      <c r="K12" s="54">
        <f>K6+SUM(CashReceipts[Period 7])</f>
        <v>219</v>
      </c>
      <c r="L12" s="54">
        <f>L6+SUM(CashReceipts[Period 8])</f>
        <v>219</v>
      </c>
      <c r="M12" s="54">
        <f>M6+SUM(CashReceipts[Period 9])</f>
        <v>219</v>
      </c>
      <c r="N12" s="54">
        <f>N6+SUM(CashReceipts[Period 10])</f>
        <v>219</v>
      </c>
      <c r="O12" s="54">
        <f>O6+SUM(CashReceipts[Period 11])</f>
        <v>219</v>
      </c>
      <c r="P12" s="54">
        <f>P6+SUM(CashReceipts[Period 12])</f>
        <v>219</v>
      </c>
      <c r="Q12" s="55"/>
      <c r="R12" s="54">
        <f>R6+SUM(CashReceipts[Total])</f>
        <v>964</v>
      </c>
      <c r="S12" s="56"/>
    </row>
    <row r="13" spans="2:19" customFormat="1" ht="20.100000000000001" customHeight="1" x14ac:dyDescent="0.25">
      <c r="D13" s="74"/>
      <c r="E13" s="74"/>
      <c r="F13" s="74"/>
      <c r="G13" s="74"/>
      <c r="H13" s="74"/>
      <c r="I13" s="74"/>
      <c r="J13" s="74"/>
      <c r="K13" s="74"/>
      <c r="L13" s="74"/>
      <c r="M13" s="74"/>
      <c r="N13" s="74"/>
      <c r="O13" s="74"/>
      <c r="P13" s="74"/>
      <c r="R13" s="74"/>
      <c r="S13" s="74"/>
    </row>
    <row r="14" spans="2:19" ht="20.100000000000001" customHeight="1" thickBot="1" x14ac:dyDescent="0.3">
      <c r="B14" s="52" t="s">
        <v>48</v>
      </c>
      <c r="C14" s="53"/>
      <c r="D14" s="54">
        <v>100</v>
      </c>
      <c r="E14" s="54">
        <f>E12-'Cash Paid Out (Non P&amp;L)'!E12</f>
        <v>-175</v>
      </c>
      <c r="F14" s="54">
        <f>F12-'Cash Paid Out (Non P&amp;L)'!F12</f>
        <v>-5</v>
      </c>
      <c r="G14" s="54">
        <f>G12-'Cash Paid Out (Non P&amp;L)'!G12</f>
        <v>-51</v>
      </c>
      <c r="H14" s="54">
        <f>H12-'Cash Paid Out (Non P&amp;L)'!H12</f>
        <v>174</v>
      </c>
      <c r="I14" s="54">
        <f>I12-'Cash Paid Out (Non P&amp;L)'!I12</f>
        <v>219</v>
      </c>
      <c r="J14" s="54">
        <f>J12-'Cash Paid Out (Non P&amp;L)'!J12</f>
        <v>219</v>
      </c>
      <c r="K14" s="54">
        <f>K12-'Cash Paid Out (Non P&amp;L)'!K12</f>
        <v>219</v>
      </c>
      <c r="L14" s="54">
        <f>L12-'Cash Paid Out (Non P&amp;L)'!L12</f>
        <v>219</v>
      </c>
      <c r="M14" s="54">
        <f>M12-'Cash Paid Out (Non P&amp;L)'!M12</f>
        <v>219</v>
      </c>
      <c r="N14" s="54">
        <f>N12-'Cash Paid Out (Non P&amp;L)'!N12</f>
        <v>219</v>
      </c>
      <c r="O14" s="54">
        <f>O12-'Cash Paid Out (Non P&amp;L)'!O12</f>
        <v>219</v>
      </c>
      <c r="P14" s="54">
        <f>P12-'Cash Paid Out (Non P&amp;L)'!P12</f>
        <v>219</v>
      </c>
      <c r="Q14" s="53"/>
      <c r="R14" s="54">
        <f>R12-'Cash Paid Out (Non P&amp;L)'!R12</f>
        <v>338</v>
      </c>
      <c r="S14" s="57"/>
    </row>
    <row r="22" spans="6:6" ht="20.100000000000001" customHeight="1" x14ac:dyDescent="0.25">
      <c r="F22" s="22" t="s">
        <v>77</v>
      </c>
    </row>
  </sheetData>
  <mergeCells count="6">
    <mergeCell ref="B1:S1"/>
    <mergeCell ref="D2:P2"/>
    <mergeCell ref="S3:S4"/>
    <mergeCell ref="D7:P7"/>
    <mergeCell ref="D13:P13"/>
    <mergeCell ref="R13:S13"/>
  </mergeCells>
  <conditionalFormatting sqref="E6:P6">
    <cfRule type="expression" dxfId="81" priority="3">
      <formula>E6&lt;0</formula>
    </cfRule>
  </conditionalFormatting>
  <conditionalFormatting sqref="E14:P14">
    <cfRule type="expression" dxfId="80" priority="2">
      <formula>E14&lt;0</formula>
    </cfRule>
  </conditionalFormatting>
  <conditionalFormatting sqref="E12:P12">
    <cfRule type="expression" dxfId="79" priority="1">
      <formula>E12&lt;0</formula>
    </cfRule>
  </conditionalFormatting>
  <dataValidations count="18">
    <dataValidation allowBlank="1" showInputMessage="1" showErrorMessage="1" prompt="Enter Cash on Hand in beginning of month for Pre Startup Estimated in cell D6" sqref="B6" xr:uid="{7638EF36-E31F-4602-AB7C-346A734A16FB}"/>
    <dataValidation allowBlank="1" showInputMessage="1" showErrorMessage="1" prompt="Total Item EST is automatically updated in cell R6" sqref="R3" xr:uid="{E7E27B65-91EE-4323-A9B6-16A4E0F110DE}"/>
    <dataValidation allowBlank="1" showInputMessage="1" showErrorMessage="1" prompt="Total Item EST is automatically updated in cells below and trendline in cell at right" sqref="R7" xr:uid="{27B612C1-5D64-452B-8F9D-807CD9581F7A}"/>
    <dataValidation allowBlank="1" showInputMessage="1" showErrorMessage="1" prompt="Enter amount for each month in columns at right. Total Cash Available before cash out and Cash Position at end of month are automatically calculated in cells below the table" sqref="D7:P7" xr:uid="{C5132051-6293-410E-8C98-4496189F03F1}"/>
    <dataValidation allowBlank="1" showInputMessage="1" showErrorMessage="1" prompt="Total Item EST is automatically updated in this cell and trendline in cell at right" sqref="R6" xr:uid="{6B5A9D38-A00C-4E9A-9FA3-0A7DF851DC00}"/>
    <dataValidation allowBlank="1" showInputMessage="1" showErrorMessage="1" prompt="Total Item EST is automatically updated in cell below" sqref="R4" xr:uid="{12F7A437-C6BA-4068-8EAB-5A43E8D7A2EB}"/>
    <dataValidation allowBlank="1" showInputMessage="1" showErrorMessage="1" prompt="Cash Position at end of month is automatically calculated in cells at right for each month. Flag icon is automatically updated for negative value" sqref="B14" xr:uid="{CFCD97A0-AF0F-49AC-91BA-6EF3F168A143}"/>
    <dataValidation allowBlank="1" showInputMessage="1" showErrorMessage="1" prompt="Total Cash Available before cash out is automatically calculated in cells at right for each month. Flag icon is automatically updated for negative value" sqref="B12" xr:uid="{2F821D0D-3EE6-4F69-9194-5C1049739997}"/>
    <dataValidation allowBlank="1" showInputMessage="1" showErrorMessage="1" prompt="Enter or modify Cash Receipts labels in table column below." sqref="B7" xr:uid="{72ADC867-A035-44B0-B0FF-219D33A81EA6}"/>
    <dataValidation allowBlank="1" showInputMessage="1" showErrorMessage="1" prompt="Cash on Hand in beginning of month is automatically calculated in this and cells at right. Flag icon is automatically updated for negative value" sqref="E6" xr:uid="{7B7206AE-81AC-4384-95BD-8B28D0E9ECE4}"/>
    <dataValidation allowBlank="1" showInputMessage="1" showErrorMessage="1" prompt="Enter Cash on Hand in beginning of month for Pre Startup Estimated in this cell. Amount in cells at right are automatically calculated" sqref="D6" xr:uid="{80C5061C-E178-4F75-BE4D-389C731910AE}"/>
    <dataValidation allowBlank="1" showInputMessage="1" showErrorMessage="1" prompt="Automatically updated date is in this and cells at right" sqref="E4" xr:uid="{0270766E-D791-475D-81AB-A968CA6C5DD0}"/>
    <dataValidation allowBlank="1" showInputMessage="1" showErrorMessage="1" prompt="Automatically updated month is in this and cells at right" sqref="E3" xr:uid="{E366AB99-770B-4055-8289-56C4B27FF0A0}"/>
    <dataValidation allowBlank="1" showInputMessage="1" showErrorMessage="1" prompt="Enter Fiscal Year start date in this cell" sqref="B4" xr:uid="{5BE90740-F158-4F0D-A12F-3AEB14CA19B3}"/>
    <dataValidation allowBlank="1" showInputMessage="1" showErrorMessage="1" prompt="Enter Fiscal Year start date in cell below. Months are automatically updated in cells E3 through P3 and dates in cells E4 through P4" sqref="B3" xr:uid="{820E9516-0994-4ACA-A00E-122C8E9692F5}"/>
    <dataValidation allowBlank="1" showInputMessage="1" showErrorMessage="1" prompt="Pre Startup Estimated label is in this and cell below" sqref="D3" xr:uid="{ECE52C34-5BE7-4D7C-9E34-20F3A50D51AF}"/>
    <dataValidation allowBlank="1" showInputMessage="1" showErrorMessage="1" prompt="Title of this worksheet is in this cell, and labels of Pre Startup Estimated in cell D3 and D4 and Total Item Estimated in R3 and R4" sqref="B1:S1" xr:uid="{3E27637F-14D8-42EE-814E-ED33F93951BF}"/>
    <dataValidation allowBlank="1" showInputMessage="1" showErrorMessage="1" prompt="Create Cash Flow Statement in this workbook. Enter Date in cell B4, Startup Estimated Cash on Hand in D6, and details in Cash Receipts table starting in cell B8 in this worksheet" sqref="A1" xr:uid="{028E6197-3168-4716-AC67-02E23B2822D1}"/>
  </dataValidation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iconSet" priority="4" id="{5BB0A615-8A66-44C2-8B82-2876523F79E2}">
            <x14:iconSet iconSet="3Flags" custom="1">
              <x14:cfvo type="percent">
                <xm:f>0</xm:f>
              </x14:cfvo>
              <x14:cfvo type="num">
                <xm:f>0</xm:f>
              </x14:cfvo>
              <x14:cfvo type="num">
                <xm:f>1</xm:f>
              </x14:cfvo>
              <x14:cfIcon iconSet="3Flags" iconId="0"/>
              <x14:cfIcon iconSet="NoIcons" iconId="0"/>
              <x14:cfIcon iconSet="NoIcons" iconId="0"/>
            </x14:iconSet>
          </x14:cfRule>
          <xm:sqref>E6:R6</xm:sqref>
        </x14:conditionalFormatting>
        <x14:conditionalFormatting xmlns:xm="http://schemas.microsoft.com/office/excel/2006/main">
          <x14:cfRule type="iconSet" priority="5" id="{5AFF10D4-6E25-428D-B799-6880B6F90D12}">
            <x14:iconSet iconSet="3Flags" custom="1">
              <x14:cfvo type="percent">
                <xm:f>0</xm:f>
              </x14:cfvo>
              <x14:cfvo type="num">
                <xm:f>0</xm:f>
              </x14:cfvo>
              <x14:cfvo type="num">
                <xm:f>1</xm:f>
              </x14:cfvo>
              <x14:cfIcon iconSet="3Flags" iconId="0"/>
              <x14:cfIcon iconSet="NoIcons" iconId="0"/>
              <x14:cfIcon iconSet="NoIcons" iconId="0"/>
            </x14:iconSet>
          </x14:cfRule>
          <xm:sqref>D12:R12</xm:sqref>
        </x14:conditionalFormatting>
        <x14:conditionalFormatting xmlns:xm="http://schemas.microsoft.com/office/excel/2006/main">
          <x14:cfRule type="iconSet" priority="6" id="{0ED9E502-79A1-45B7-AC19-0FE64822C69E}">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r2:uid="{CD636BC4-FE2B-4101-B3F6-F8E2063C1FD2}">
          <x14:colorSeries theme="0" tint="-0.34998626667073579"/>
          <x14:colorNegative theme="9"/>
          <x14:colorAxis rgb="FF000000"/>
          <x14:colorMarkers theme="9"/>
          <x14:colorFirst theme="4"/>
          <x14:colorLast theme="5"/>
          <x14:colorHigh theme="6"/>
          <x14:colorLow theme="7"/>
          <x14:sparklines>
            <x14:sparkline>
              <xm:f>'Cash Receipts'!D14:P14</xm:f>
              <xm:sqref>S14</xm:sqref>
            </x14:sparkline>
            <x14:sparkline>
              <xm:f>'Cash Receipts'!D12:P12</xm:f>
              <xm:sqref>S12</xm:sqref>
            </x14:sparkline>
            <x14:sparkline>
              <xm:f>'Cash Receipts'!D6:P6</xm:f>
              <xm:sqref>S6</xm:sqref>
            </x14:sparkline>
            <x14:sparkline>
              <xm:f>'Cash Receipts'!D11:P11</xm:f>
              <xm:sqref>S11</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F74C-316D-4AC5-8F94-8B4C32B40ED7}">
  <dimension ref="B1:S27"/>
  <sheetViews>
    <sheetView showGridLines="0" workbookViewId="0">
      <selection activeCell="T37" sqref="T37"/>
    </sheetView>
  </sheetViews>
  <sheetFormatPr defaultRowHeight="17.25" customHeight="1" x14ac:dyDescent="0.25"/>
  <cols>
    <col min="1" max="1" width="2.5703125" style="22" customWidth="1"/>
    <col min="2" max="2" width="36" style="22" customWidth="1"/>
    <col min="3" max="3" width="3" style="22" customWidth="1"/>
    <col min="4" max="4" width="9.42578125" style="22" customWidth="1"/>
    <col min="5" max="16" width="12.28515625" style="22" customWidth="1"/>
    <col min="17" max="17" width="3" style="22" customWidth="1"/>
    <col min="18" max="18" width="10.7109375" style="22" customWidth="1"/>
    <col min="19" max="16384" width="9.140625" style="22"/>
  </cols>
  <sheetData>
    <row r="1" spans="2:19" ht="36.75" thickBot="1" x14ac:dyDescent="0.6">
      <c r="B1" s="70" t="s">
        <v>36</v>
      </c>
      <c r="C1" s="70"/>
      <c r="D1" s="70"/>
      <c r="E1" s="70"/>
      <c r="F1" s="70"/>
      <c r="G1" s="70"/>
      <c r="H1" s="70"/>
      <c r="I1" s="70"/>
      <c r="J1" s="70"/>
      <c r="K1" s="70"/>
      <c r="L1" s="70"/>
      <c r="M1" s="70"/>
      <c r="N1" s="70"/>
      <c r="O1" s="70"/>
      <c r="P1" s="70"/>
      <c r="Q1" s="70"/>
      <c r="R1" s="70"/>
      <c r="S1" s="70"/>
    </row>
    <row r="2" spans="2:19" ht="20.100000000000001" customHeight="1" thickTop="1" x14ac:dyDescent="0.25">
      <c r="Q2" s="23"/>
    </row>
    <row r="3" spans="2:19" ht="20.100000000000001" customHeight="1" thickBot="1" x14ac:dyDescent="0.35">
      <c r="B3" s="24" t="s">
        <v>37</v>
      </c>
      <c r="D3" s="58" t="s">
        <v>38</v>
      </c>
      <c r="E3" s="26" t="str">
        <f>UPPER(TEXT(FiscalYearStartDate,"mmm"))</f>
        <v>JUL</v>
      </c>
      <c r="F3" s="26" t="str">
        <f>UPPER(TEXT(EOMONTH(FiscalYearStartDate,1),"mmm"))</f>
        <v>AUG</v>
      </c>
      <c r="G3" s="26" t="str">
        <f>UPPER(TEXT(EOMONTH(FiscalYearStartDate,2),"mmm"))</f>
        <v>SEP</v>
      </c>
      <c r="H3" s="26" t="str">
        <f>UPPER(TEXT(EOMONTH(FiscalYearStartDate,3),"mmm"))</f>
        <v>OCT</v>
      </c>
      <c r="I3" s="26" t="str">
        <f>UPPER(TEXT(EOMONTH(FiscalYearStartDate,4),"mmm"))</f>
        <v>NOV</v>
      </c>
      <c r="J3" s="26" t="str">
        <f>UPPER(TEXT(EOMONTH(FiscalYearStartDate,5),"mmm"))</f>
        <v>DEC</v>
      </c>
      <c r="K3" s="26" t="str">
        <f>UPPER(TEXT(EOMONTH(FiscalYearStartDate,6),"mmm"))</f>
        <v>JAN</v>
      </c>
      <c r="L3" s="26" t="str">
        <f>UPPER(TEXT(EOMONTH(FiscalYearStartDate,7),"mmm"))</f>
        <v>FEB</v>
      </c>
      <c r="M3" s="26" t="str">
        <f>UPPER(TEXT(EOMONTH(FiscalYearStartDate,8),"mmm"))</f>
        <v>MAR</v>
      </c>
      <c r="N3" s="26" t="str">
        <f>UPPER(TEXT(EOMONTH(FiscalYearStartDate,9),"mmm"))</f>
        <v>APR</v>
      </c>
      <c r="O3" s="26" t="str">
        <f>UPPER(TEXT(EOMONTH(FiscalYearStartDate,10),"mmm"))</f>
        <v>MAY</v>
      </c>
      <c r="P3" s="26" t="str">
        <f>UPPER(TEXT(EOMONTH(FiscalYearStartDate,11),"mmm"))</f>
        <v>JUN</v>
      </c>
      <c r="Q3" s="27"/>
      <c r="R3" s="59" t="s">
        <v>39</v>
      </c>
    </row>
    <row r="4" spans="2:19" ht="20.100000000000001" customHeight="1" thickTop="1" thickBot="1" x14ac:dyDescent="0.3">
      <c r="B4" s="29">
        <v>44743</v>
      </c>
      <c r="D4" s="60" t="s">
        <v>40</v>
      </c>
      <c r="E4" s="31">
        <f>FiscalYearStartDate</f>
        <v>44743</v>
      </c>
      <c r="F4" s="31">
        <f t="shared" ref="F4" si="0">EOMONTH(E4,0)+DAY(FiscalYearStartDate)</f>
        <v>44774</v>
      </c>
      <c r="G4" s="31">
        <f t="shared" ref="G4" si="1">EOMONTH(F4,0)+DAY(FiscalYearStartDate)</f>
        <v>44805</v>
      </c>
      <c r="H4" s="31">
        <f t="shared" ref="H4" si="2">EOMONTH(G4,0)+DAY(FiscalYearStartDate)</f>
        <v>44835</v>
      </c>
      <c r="I4" s="31">
        <f t="shared" ref="I4" si="3">EOMONTH(H4,0)+DAY(FiscalYearStartDate)</f>
        <v>44866</v>
      </c>
      <c r="J4" s="31">
        <f t="shared" ref="J4" si="4">EOMONTH(I4,0)+DAY(FiscalYearStartDate)</f>
        <v>44896</v>
      </c>
      <c r="K4" s="31">
        <f t="shared" ref="K4" si="5">EOMONTH(J4,0)+DAY(FiscalYearStartDate)</f>
        <v>44927</v>
      </c>
      <c r="L4" s="31">
        <f t="shared" ref="L4" si="6">EOMONTH(K4,0)+DAY(FiscalYearStartDate)</f>
        <v>44958</v>
      </c>
      <c r="M4" s="31">
        <f t="shared" ref="M4" si="7">EOMONTH(L4,0)+DAY(FiscalYearStartDate)</f>
        <v>44986</v>
      </c>
      <c r="N4" s="31">
        <f t="shared" ref="N4" si="8">EOMONTH(M4,0)+DAY(FiscalYearStartDate)</f>
        <v>45017</v>
      </c>
      <c r="O4" s="31">
        <f t="shared" ref="O4" si="9">EOMONTH(N4,0)+DAY(FiscalYearStartDate)</f>
        <v>45047</v>
      </c>
      <c r="P4" s="31">
        <f t="shared" ref="P4" si="10">EOMONTH(O4,0)+DAY(FiscalYearStartDate)</f>
        <v>45078</v>
      </c>
      <c r="Q4" s="32"/>
      <c r="R4" s="58" t="s">
        <v>49</v>
      </c>
    </row>
    <row r="5" spans="2:19" ht="20.100000000000001" customHeight="1" thickTop="1" thickBot="1" x14ac:dyDescent="0.35">
      <c r="B5" s="61" t="s">
        <v>50</v>
      </c>
      <c r="C5" s="44"/>
      <c r="Q5" s="44"/>
    </row>
    <row r="6" spans="2:19" ht="20.100000000000001" customHeight="1" thickTop="1" x14ac:dyDescent="0.25">
      <c r="B6" s="62" t="s">
        <v>51</v>
      </c>
      <c r="C6" s="44"/>
      <c r="D6" s="45"/>
      <c r="E6" s="45">
        <v>400</v>
      </c>
      <c r="F6" s="45"/>
      <c r="G6" s="45">
        <v>226</v>
      </c>
      <c r="H6" s="45"/>
      <c r="I6" s="45"/>
      <c r="J6" s="45"/>
      <c r="K6" s="45"/>
      <c r="L6" s="45"/>
      <c r="M6" s="45"/>
      <c r="N6" s="45"/>
      <c r="O6" s="45"/>
      <c r="P6" s="45"/>
      <c r="Q6" s="46"/>
      <c r="R6" s="47">
        <f>SUM(CashPaidOut[[#This Row],[Period 0]:[Period 12]])</f>
        <v>626</v>
      </c>
      <c r="S6" s="63"/>
    </row>
    <row r="7" spans="2:19" ht="20.100000000000001" customHeight="1" x14ac:dyDescent="0.25">
      <c r="B7" s="62" t="s">
        <v>52</v>
      </c>
      <c r="C7" s="44"/>
      <c r="D7" s="45"/>
      <c r="E7" s="45"/>
      <c r="F7" s="45"/>
      <c r="G7" s="45"/>
      <c r="H7" s="45"/>
      <c r="I7" s="45"/>
      <c r="J7" s="45"/>
      <c r="K7" s="45"/>
      <c r="L7" s="45"/>
      <c r="M7" s="45"/>
      <c r="N7" s="45"/>
      <c r="O7" s="45"/>
      <c r="P7" s="45"/>
      <c r="Q7" s="46"/>
      <c r="R7" s="47">
        <f>SUM(CashPaidOut[[#This Row],[Period 0]:[Period 12]])</f>
        <v>0</v>
      </c>
      <c r="S7" s="63"/>
    </row>
    <row r="8" spans="2:19" ht="20.100000000000001" customHeight="1" x14ac:dyDescent="0.25">
      <c r="B8" s="62" t="s">
        <v>52</v>
      </c>
      <c r="C8" s="44"/>
      <c r="D8" s="45"/>
      <c r="E8" s="45"/>
      <c r="F8" s="45"/>
      <c r="G8" s="45"/>
      <c r="H8" s="45"/>
      <c r="I8" s="45"/>
      <c r="J8" s="45"/>
      <c r="K8" s="45"/>
      <c r="L8" s="45"/>
      <c r="M8" s="45"/>
      <c r="N8" s="45"/>
      <c r="O8" s="45"/>
      <c r="P8" s="45"/>
      <c r="Q8" s="46"/>
      <c r="R8" s="47">
        <f>SUM(CashPaidOut[[#This Row],[Period 0]:[Period 12]])</f>
        <v>0</v>
      </c>
      <c r="S8" s="63"/>
    </row>
    <row r="9" spans="2:19" ht="20.100000000000001" customHeight="1" x14ac:dyDescent="0.25">
      <c r="B9" s="62" t="s">
        <v>53</v>
      </c>
      <c r="C9" s="44"/>
      <c r="D9" s="45"/>
      <c r="E9" s="45"/>
      <c r="F9" s="45"/>
      <c r="G9" s="45"/>
      <c r="H9" s="45"/>
      <c r="I9" s="45"/>
      <c r="J9" s="45"/>
      <c r="K9" s="45"/>
      <c r="L9" s="45"/>
      <c r="M9" s="45"/>
      <c r="N9" s="45"/>
      <c r="O9" s="45"/>
      <c r="P9" s="45"/>
      <c r="Q9" s="46"/>
      <c r="R9" s="47">
        <f>SUM(CashPaidOut[[#This Row],[Period 0]:[Period 12]])</f>
        <v>0</v>
      </c>
      <c r="S9" s="63"/>
    </row>
    <row r="10" spans="2:19" ht="20.100000000000001" customHeight="1" x14ac:dyDescent="0.25">
      <c r="B10" s="62" t="s">
        <v>54</v>
      </c>
      <c r="C10" s="44"/>
      <c r="D10" s="45"/>
      <c r="E10" s="45"/>
      <c r="F10" s="45"/>
      <c r="G10" s="45"/>
      <c r="H10" s="45"/>
      <c r="I10" s="45"/>
      <c r="J10" s="45"/>
      <c r="K10" s="45"/>
      <c r="L10" s="45"/>
      <c r="M10" s="45"/>
      <c r="N10" s="45"/>
      <c r="O10" s="45"/>
      <c r="P10" s="45"/>
      <c r="Q10" s="46"/>
      <c r="R10" s="47">
        <f>SUM(CashPaidOut[[#This Row],[Period 0]:[Period 12]])</f>
        <v>0</v>
      </c>
      <c r="S10" s="63"/>
    </row>
    <row r="11" spans="2:19" ht="20.100000000000001" customHeight="1" x14ac:dyDescent="0.25">
      <c r="B11" s="62" t="s">
        <v>55</v>
      </c>
      <c r="C11" s="44"/>
      <c r="D11" s="45"/>
      <c r="E11" s="45"/>
      <c r="F11" s="45"/>
      <c r="G11" s="45"/>
      <c r="H11" s="45"/>
      <c r="I11" s="45"/>
      <c r="J11" s="45"/>
      <c r="K11" s="45"/>
      <c r="L11" s="45"/>
      <c r="M11" s="45"/>
      <c r="N11" s="45"/>
      <c r="O11" s="45"/>
      <c r="P11" s="45"/>
      <c r="Q11" s="46"/>
      <c r="R11" s="47">
        <f>SUM(CashPaidOut[[#This Row],[Period 0]:[Period 12]])</f>
        <v>0</v>
      </c>
      <c r="S11" s="63"/>
    </row>
    <row r="12" spans="2:19" ht="20.100000000000001" customHeight="1" x14ac:dyDescent="0.25">
      <c r="B12" s="62" t="s">
        <v>56</v>
      </c>
      <c r="C12" s="44"/>
      <c r="D12" s="45"/>
      <c r="E12" s="45"/>
      <c r="F12" s="45"/>
      <c r="G12" s="45"/>
      <c r="H12" s="45"/>
      <c r="I12" s="45"/>
      <c r="J12" s="45"/>
      <c r="K12" s="45"/>
      <c r="L12" s="45"/>
      <c r="M12" s="45"/>
      <c r="N12" s="45"/>
      <c r="O12" s="45"/>
      <c r="P12" s="45"/>
      <c r="Q12" s="46"/>
      <c r="R12" s="47">
        <f>SUM(CashPaidOut[[#This Row],[Period 0]:[Period 12]])</f>
        <v>0</v>
      </c>
      <c r="S12" s="63"/>
    </row>
    <row r="13" spans="2:19" ht="20.100000000000001" customHeight="1" x14ac:dyDescent="0.25">
      <c r="B13" s="62" t="s">
        <v>57</v>
      </c>
      <c r="C13" s="44"/>
      <c r="D13" s="45"/>
      <c r="E13" s="45"/>
      <c r="F13" s="45"/>
      <c r="G13" s="45"/>
      <c r="H13" s="45"/>
      <c r="I13" s="45"/>
      <c r="J13" s="45"/>
      <c r="K13" s="45"/>
      <c r="L13" s="45"/>
      <c r="M13" s="45"/>
      <c r="N13" s="45"/>
      <c r="O13" s="45"/>
      <c r="P13" s="45"/>
      <c r="Q13" s="46"/>
      <c r="R13" s="47">
        <f>SUM(CashPaidOut[[#This Row],[Period 0]:[Period 12]])</f>
        <v>0</v>
      </c>
      <c r="S13" s="63"/>
    </row>
    <row r="14" spans="2:19" ht="20.100000000000001" customHeight="1" x14ac:dyDescent="0.25">
      <c r="B14" s="62" t="s">
        <v>58</v>
      </c>
      <c r="C14" s="44"/>
      <c r="D14" s="45"/>
      <c r="E14" s="45"/>
      <c r="F14" s="45"/>
      <c r="G14" s="45"/>
      <c r="H14" s="45"/>
      <c r="I14" s="45"/>
      <c r="J14" s="45"/>
      <c r="K14" s="45"/>
      <c r="L14" s="45"/>
      <c r="M14" s="45"/>
      <c r="N14" s="45"/>
      <c r="O14" s="45"/>
      <c r="P14" s="45"/>
      <c r="Q14" s="46"/>
      <c r="R14" s="47">
        <f>SUM(CashPaidOut[[#This Row],[Period 0]:[Period 12]])</f>
        <v>0</v>
      </c>
      <c r="S14" s="63"/>
    </row>
    <row r="15" spans="2:19" ht="20.100000000000001" customHeight="1" x14ac:dyDescent="0.25">
      <c r="B15" s="62" t="s">
        <v>59</v>
      </c>
      <c r="C15" s="44"/>
      <c r="D15" s="45"/>
      <c r="E15" s="45"/>
      <c r="F15" s="45"/>
      <c r="G15" s="45"/>
      <c r="H15" s="45"/>
      <c r="I15" s="45"/>
      <c r="J15" s="45"/>
      <c r="K15" s="45"/>
      <c r="L15" s="45"/>
      <c r="M15" s="45"/>
      <c r="N15" s="45"/>
      <c r="O15" s="45"/>
      <c r="P15" s="45"/>
      <c r="Q15" s="46"/>
      <c r="R15" s="47">
        <f>SUM(CashPaidOut[[#This Row],[Period 0]:[Period 12]])</f>
        <v>0</v>
      </c>
      <c r="S15" s="63"/>
    </row>
    <row r="16" spans="2:19" ht="20.100000000000001" customHeight="1" x14ac:dyDescent="0.25">
      <c r="B16" s="62" t="s">
        <v>60</v>
      </c>
      <c r="C16" s="44"/>
      <c r="D16" s="45"/>
      <c r="E16" s="45"/>
      <c r="F16" s="45"/>
      <c r="G16" s="45"/>
      <c r="H16" s="45"/>
      <c r="I16" s="45"/>
      <c r="J16" s="45"/>
      <c r="K16" s="45"/>
      <c r="L16" s="45"/>
      <c r="M16" s="45"/>
      <c r="N16" s="45"/>
      <c r="O16" s="45"/>
      <c r="P16" s="45"/>
      <c r="Q16" s="46"/>
      <c r="R16" s="47">
        <f>SUM(CashPaidOut[[#This Row],[Period 0]:[Period 12]])</f>
        <v>0</v>
      </c>
      <c r="S16" s="63"/>
    </row>
    <row r="17" spans="2:19" ht="20.100000000000001" customHeight="1" x14ac:dyDescent="0.25">
      <c r="B17" s="62" t="s">
        <v>61</v>
      </c>
      <c r="C17" s="44"/>
      <c r="D17" s="45"/>
      <c r="E17" s="45"/>
      <c r="F17" s="45"/>
      <c r="G17" s="45"/>
      <c r="H17" s="45"/>
      <c r="I17" s="45"/>
      <c r="J17" s="45"/>
      <c r="K17" s="45"/>
      <c r="L17" s="45"/>
      <c r="M17" s="45"/>
      <c r="N17" s="45"/>
      <c r="O17" s="45"/>
      <c r="P17" s="45"/>
      <c r="Q17" s="46"/>
      <c r="R17" s="47">
        <f>SUM(CashPaidOut[[#This Row],[Period 0]:[Period 12]])</f>
        <v>0</v>
      </c>
      <c r="S17" s="63"/>
    </row>
    <row r="18" spans="2:19" ht="20.100000000000001" customHeight="1" x14ac:dyDescent="0.25">
      <c r="B18" s="62" t="s">
        <v>62</v>
      </c>
      <c r="C18" s="44"/>
      <c r="D18" s="45"/>
      <c r="E18" s="45"/>
      <c r="F18" s="45"/>
      <c r="G18" s="45"/>
      <c r="H18" s="45"/>
      <c r="I18" s="45"/>
      <c r="J18" s="45"/>
      <c r="K18" s="45"/>
      <c r="L18" s="45"/>
      <c r="M18" s="45"/>
      <c r="N18" s="45"/>
      <c r="O18" s="45"/>
      <c r="P18" s="45"/>
      <c r="Q18" s="46"/>
      <c r="R18" s="47">
        <f>SUM(CashPaidOut[[#This Row],[Period 0]:[Period 12]])</f>
        <v>0</v>
      </c>
      <c r="S18" s="63"/>
    </row>
    <row r="19" spans="2:19" ht="20.100000000000001" customHeight="1" x14ac:dyDescent="0.25">
      <c r="B19" s="62" t="s">
        <v>63</v>
      </c>
      <c r="C19" s="44"/>
      <c r="D19" s="45"/>
      <c r="E19" s="45"/>
      <c r="F19" s="45"/>
      <c r="G19" s="45"/>
      <c r="H19" s="45"/>
      <c r="I19" s="45"/>
      <c r="J19" s="45"/>
      <c r="K19" s="45"/>
      <c r="L19" s="45"/>
      <c r="M19" s="45"/>
      <c r="N19" s="45"/>
      <c r="O19" s="45"/>
      <c r="P19" s="45"/>
      <c r="Q19" s="46"/>
      <c r="R19" s="47">
        <f>SUM(CashPaidOut[[#This Row],[Period 0]:[Period 12]])</f>
        <v>0</v>
      </c>
      <c r="S19" s="63"/>
    </row>
    <row r="20" spans="2:19" ht="20.100000000000001" customHeight="1" x14ac:dyDescent="0.25">
      <c r="B20" s="62" t="s">
        <v>64</v>
      </c>
      <c r="C20" s="44"/>
      <c r="D20" s="45"/>
      <c r="E20" s="45"/>
      <c r="F20" s="45"/>
      <c r="G20" s="45"/>
      <c r="H20" s="45"/>
      <c r="I20" s="45"/>
      <c r="J20" s="45"/>
      <c r="K20" s="45"/>
      <c r="L20" s="45"/>
      <c r="M20" s="45"/>
      <c r="N20" s="45"/>
      <c r="O20" s="45"/>
      <c r="P20" s="45"/>
      <c r="Q20" s="46"/>
      <c r="R20" s="47">
        <f>SUM(CashPaidOut[[#This Row],[Period 0]:[Period 12]])</f>
        <v>0</v>
      </c>
      <c r="S20" s="63"/>
    </row>
    <row r="21" spans="2:19" ht="20.100000000000001" customHeight="1" x14ac:dyDescent="0.25">
      <c r="B21" s="62" t="s">
        <v>65</v>
      </c>
      <c r="C21" s="44"/>
      <c r="D21" s="45"/>
      <c r="E21" s="45"/>
      <c r="F21" s="45"/>
      <c r="G21" s="45"/>
      <c r="H21" s="45"/>
      <c r="I21" s="45"/>
      <c r="J21" s="45"/>
      <c r="K21" s="45"/>
      <c r="L21" s="45"/>
      <c r="M21" s="45"/>
      <c r="N21" s="45"/>
      <c r="O21" s="45"/>
      <c r="P21" s="45"/>
      <c r="Q21" s="46"/>
      <c r="R21" s="47">
        <f>SUM(CashPaidOut[[#This Row],[Period 0]:[Period 12]])</f>
        <v>0</v>
      </c>
      <c r="S21" s="63"/>
    </row>
    <row r="22" spans="2:19" ht="20.100000000000001" customHeight="1" x14ac:dyDescent="0.25">
      <c r="B22" s="62" t="s">
        <v>66</v>
      </c>
      <c r="C22" s="44"/>
      <c r="D22" s="45"/>
      <c r="E22" s="45"/>
      <c r="F22" s="45"/>
      <c r="G22" s="45"/>
      <c r="H22" s="45"/>
      <c r="I22" s="45"/>
      <c r="J22" s="45"/>
      <c r="K22" s="45"/>
      <c r="L22" s="45"/>
      <c r="M22" s="45"/>
      <c r="N22" s="45"/>
      <c r="O22" s="45"/>
      <c r="P22" s="45"/>
      <c r="Q22" s="46"/>
      <c r="R22" s="47">
        <f>SUM(CashPaidOut[[#This Row],[Period 0]:[Period 12]])</f>
        <v>0</v>
      </c>
      <c r="S22" s="63"/>
    </row>
    <row r="23" spans="2:19" ht="20.100000000000001" customHeight="1" x14ac:dyDescent="0.25">
      <c r="B23" s="62" t="s">
        <v>67</v>
      </c>
      <c r="C23" s="44"/>
      <c r="D23" s="45"/>
      <c r="E23" s="45"/>
      <c r="F23" s="45"/>
      <c r="G23" s="45"/>
      <c r="H23" s="45"/>
      <c r="I23" s="45"/>
      <c r="J23" s="45"/>
      <c r="K23" s="45"/>
      <c r="L23" s="45"/>
      <c r="M23" s="45"/>
      <c r="N23" s="45"/>
      <c r="O23" s="45"/>
      <c r="P23" s="45"/>
      <c r="Q23" s="46"/>
      <c r="R23" s="47">
        <f>SUM(CashPaidOut[[#This Row],[Period 0]:[Period 12]])</f>
        <v>0</v>
      </c>
      <c r="S23" s="63"/>
    </row>
    <row r="24" spans="2:19" ht="20.100000000000001" customHeight="1" x14ac:dyDescent="0.25">
      <c r="B24" s="62" t="s">
        <v>68</v>
      </c>
      <c r="C24" s="44"/>
      <c r="D24" s="45"/>
      <c r="E24" s="45"/>
      <c r="F24" s="45"/>
      <c r="G24" s="45"/>
      <c r="H24" s="45"/>
      <c r="I24" s="45"/>
      <c r="J24" s="45"/>
      <c r="K24" s="45"/>
      <c r="L24" s="45"/>
      <c r="M24" s="45"/>
      <c r="N24" s="45"/>
      <c r="O24" s="45"/>
      <c r="P24" s="45"/>
      <c r="Q24" s="46"/>
      <c r="R24" s="47">
        <f>SUM(CashPaidOut[[#This Row],[Period 0]:[Period 12]])</f>
        <v>0</v>
      </c>
      <c r="S24" s="63"/>
    </row>
    <row r="25" spans="2:19" ht="20.100000000000001" customHeight="1" x14ac:dyDescent="0.25">
      <c r="B25" s="62" t="s">
        <v>68</v>
      </c>
      <c r="C25" s="44"/>
      <c r="D25" s="45"/>
      <c r="E25" s="45"/>
      <c r="F25" s="45"/>
      <c r="G25" s="45"/>
      <c r="H25" s="45"/>
      <c r="I25" s="45"/>
      <c r="J25" s="45"/>
      <c r="K25" s="45"/>
      <c r="L25" s="45"/>
      <c r="M25" s="45"/>
      <c r="N25" s="45"/>
      <c r="O25" s="45"/>
      <c r="P25" s="45"/>
      <c r="Q25" s="46"/>
      <c r="R25" s="47">
        <f>SUM(CashPaidOut[[#This Row],[Period 0]:[Period 12]])</f>
        <v>0</v>
      </c>
      <c r="S25" s="63"/>
    </row>
    <row r="26" spans="2:19" ht="20.100000000000001" customHeight="1" x14ac:dyDescent="0.25">
      <c r="B26" s="62" t="s">
        <v>69</v>
      </c>
      <c r="C26" s="44"/>
      <c r="D26" s="45"/>
      <c r="E26" s="45"/>
      <c r="F26" s="45"/>
      <c r="G26" s="45"/>
      <c r="H26" s="45"/>
      <c r="I26" s="45"/>
      <c r="J26" s="45"/>
      <c r="K26" s="45"/>
      <c r="L26" s="45"/>
      <c r="M26" s="45"/>
      <c r="N26" s="45"/>
      <c r="O26" s="45"/>
      <c r="P26" s="45"/>
      <c r="Q26" s="46"/>
      <c r="R26" s="47">
        <f>SUM(CashPaidOut[[#This Row],[Period 0]:[Period 12]])</f>
        <v>0</v>
      </c>
      <c r="S26" s="63"/>
    </row>
    <row r="27" spans="2:19" ht="20.100000000000001" customHeight="1" x14ac:dyDescent="0.25">
      <c r="B27" s="64" t="s">
        <v>39</v>
      </c>
      <c r="C27" s="44"/>
      <c r="D27" s="65">
        <f>SUBTOTAL(109,CashPaidOut[Period 0])</f>
        <v>0</v>
      </c>
      <c r="E27" s="65">
        <f>SUBTOTAL(109,CashPaidOut[Period 1])</f>
        <v>400</v>
      </c>
      <c r="F27" s="65">
        <f>SUBTOTAL(109,CashPaidOut[Period 2])</f>
        <v>0</v>
      </c>
      <c r="G27" s="65">
        <f>SUBTOTAL(109,CashPaidOut[Period 3])</f>
        <v>226</v>
      </c>
      <c r="H27" s="65">
        <f>SUBTOTAL(109,CashPaidOut[Period 4])</f>
        <v>0</v>
      </c>
      <c r="I27" s="65">
        <f>SUBTOTAL(109,CashPaidOut[Period 5])</f>
        <v>0</v>
      </c>
      <c r="J27" s="65">
        <f>SUBTOTAL(109,CashPaidOut[Period 6])</f>
        <v>0</v>
      </c>
      <c r="K27" s="65">
        <f>SUBTOTAL(109,CashPaidOut[Period 7])</f>
        <v>0</v>
      </c>
      <c r="L27" s="65">
        <f>SUBTOTAL(109,CashPaidOut[Period 8])</f>
        <v>0</v>
      </c>
      <c r="M27" s="65">
        <f>SUBTOTAL(109,CashPaidOut[Period 9])</f>
        <v>0</v>
      </c>
      <c r="N27" s="65">
        <f>SUBTOTAL(109,CashPaidOut[Period 10])</f>
        <v>0</v>
      </c>
      <c r="O27" s="65">
        <f>SUBTOTAL(109,CashPaidOut[Period 11])</f>
        <v>0</v>
      </c>
      <c r="P27" s="65">
        <f>SUBTOTAL(109,CashPaidOut[Period 12])</f>
        <v>0</v>
      </c>
      <c r="Q27" s="66"/>
      <c r="R27" s="65">
        <f>SUBTOTAL(109,CashPaidOut[Total])</f>
        <v>626</v>
      </c>
      <c r="S27" s="19"/>
    </row>
  </sheetData>
  <mergeCells count="1">
    <mergeCell ref="B1:S1"/>
  </mergeCells>
  <dataValidations count="9">
    <dataValidation allowBlank="1" showInputMessage="1" showErrorMessage="1" prompt="Total Item Estimated label is in this and cell below" sqref="R3" xr:uid="{0BD6C7B5-C4DE-49C9-A750-D96625C8EF20}"/>
    <dataValidation allowBlank="1" showInputMessage="1" showErrorMessage="1" prompt="Automatically updated date is in this and cells at right" sqref="E4" xr:uid="{7C3E55D4-1B3C-42D7-BADF-ED29DB23F7FE}"/>
    <dataValidation allowBlank="1" showInputMessage="1" showErrorMessage="1" prompt="Automatically updated month is in this and cells at right" sqref="E3" xr:uid="{4111D76C-0D5A-4DFF-9733-2CB20BE2B126}"/>
    <dataValidation allowBlank="1" showInputMessage="1" showErrorMessage="1" prompt="Pre Startup Estimated label is in this and cell below" sqref="D3" xr:uid="{7BD76DE2-E242-478C-9C8D-3C84981954BB}"/>
    <dataValidation allowBlank="1" showInputMessage="1" showErrorMessage="1" prompt="Modify Cash Paid Out labels in table column below and Pre Startup and each month amount in table. Total Item Estimated is automatically calculated and trendline updated at the end" sqref="B5" xr:uid="{0932C72C-2EB6-4173-9BD9-6A72D8E37009}"/>
    <dataValidation allowBlank="1" showInputMessage="1" showErrorMessage="1" prompt="Fiscal Year start date is automatically updated in this cell" sqref="B4" xr:uid="{23E5C892-745B-4C49-8BE4-83CD7C3C21A6}"/>
    <dataValidation allowBlank="1" showInputMessage="1" showErrorMessage="1" prompt="Fiscal Year start date is automatically updated in cell below" sqref="B3" xr:uid="{95545B33-8157-4D1A-9D83-67BF64267ABC}"/>
    <dataValidation allowBlank="1" showInputMessage="1" showErrorMessage="1" prompt="Title of this worksheet is in this cell, labels of Pre Startup Estimated in D3 and D4, and Total Item Estimated in R3 and R4" sqref="B1:S1" xr:uid="{E792160F-7A92-4DFF-9551-33EECCA0B47F}"/>
    <dataValidation allowBlank="1" showInputMessage="1" showErrorMessage="1" prompt="Create a list of Cash Paid Out items for each month in Cash Paid Out table starting in cell B6 in this worksheet" sqref="A1" xr:uid="{6B4E1D10-C01B-42D0-9C5C-B98E138AE380}"/>
  </dataValidation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markers="1" xr2:uid="{51471CEE-C8AE-4CF0-B75E-FDFDE673A01F}">
          <x14:colorSeries theme="0" tint="-0.34998626667073579"/>
          <x14:colorNegative theme="9"/>
          <x14:colorAxis rgb="FF000000"/>
          <x14:colorMarkers theme="9"/>
          <x14:colorFirst theme="4"/>
          <x14:colorLast theme="5"/>
          <x14:colorHigh theme="6"/>
          <x14:colorLow theme="7"/>
          <x14:sparklines>
            <x14:sparkline>
              <xm:f>'Cash Paid Out'!D27:P27</xm:f>
              <xm:sqref>S27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48DD-4FC1-4C30-836C-74A00307E31D}">
  <dimension ref="B1:S13"/>
  <sheetViews>
    <sheetView showGridLines="0" workbookViewId="0">
      <selection activeCell="F19" sqref="F19"/>
    </sheetView>
  </sheetViews>
  <sheetFormatPr defaultRowHeight="17.25" customHeight="1" x14ac:dyDescent="0.25"/>
  <cols>
    <col min="1" max="1" width="2.5703125" style="22" customWidth="1"/>
    <col min="2" max="2" width="36" style="22" customWidth="1"/>
    <col min="3" max="3" width="3" style="22" customWidth="1"/>
    <col min="4" max="4" width="9.42578125" style="22" customWidth="1"/>
    <col min="5" max="16" width="12.28515625" style="22" customWidth="1"/>
    <col min="17" max="17" width="3" style="22" customWidth="1"/>
    <col min="18" max="18" width="10.7109375" style="22" customWidth="1"/>
    <col min="19" max="16384" width="9.140625" style="22"/>
  </cols>
  <sheetData>
    <row r="1" spans="2:19" ht="36.75" thickBot="1" x14ac:dyDescent="0.6">
      <c r="B1" s="70" t="s">
        <v>36</v>
      </c>
      <c r="C1" s="70"/>
      <c r="D1" s="70"/>
      <c r="E1" s="70"/>
      <c r="F1" s="70"/>
      <c r="G1" s="70"/>
      <c r="H1" s="70"/>
      <c r="I1" s="70"/>
      <c r="J1" s="70"/>
      <c r="K1" s="70"/>
      <c r="L1" s="70"/>
      <c r="M1" s="70"/>
      <c r="N1" s="70"/>
      <c r="O1" s="70"/>
      <c r="P1" s="70"/>
      <c r="Q1" s="70"/>
      <c r="R1" s="70"/>
      <c r="S1" s="70"/>
    </row>
    <row r="2" spans="2:19" ht="20.100000000000001" customHeight="1" thickTop="1" x14ac:dyDescent="0.25">
      <c r="Q2" s="23"/>
    </row>
    <row r="3" spans="2:19" ht="20.100000000000001" customHeight="1" thickBot="1" x14ac:dyDescent="0.35">
      <c r="B3" s="24" t="s">
        <v>37</v>
      </c>
      <c r="D3" s="58" t="s">
        <v>38</v>
      </c>
      <c r="E3" s="26" t="str">
        <f>UPPER(TEXT(FiscalYearStartDate,"mmm"))</f>
        <v>JUL</v>
      </c>
      <c r="F3" s="26" t="str">
        <f>UPPER(TEXT(EOMONTH(FiscalYearStartDate,1),"mmm"))</f>
        <v>AUG</v>
      </c>
      <c r="G3" s="26" t="str">
        <f>UPPER(TEXT(EOMONTH(FiscalYearStartDate,2),"mmm"))</f>
        <v>SEP</v>
      </c>
      <c r="H3" s="26" t="str">
        <f>UPPER(TEXT(EOMONTH(FiscalYearStartDate,3),"mmm"))</f>
        <v>OCT</v>
      </c>
      <c r="I3" s="26" t="str">
        <f>UPPER(TEXT(EOMONTH(FiscalYearStartDate,4),"mmm"))</f>
        <v>NOV</v>
      </c>
      <c r="J3" s="26" t="str">
        <f>UPPER(TEXT(EOMONTH(FiscalYearStartDate,5),"mmm"))</f>
        <v>DEC</v>
      </c>
      <c r="K3" s="26" t="str">
        <f>UPPER(TEXT(EOMONTH(FiscalYearStartDate,6),"mmm"))</f>
        <v>JAN</v>
      </c>
      <c r="L3" s="26" t="str">
        <f>UPPER(TEXT(EOMONTH(FiscalYearStartDate,7),"mmm"))</f>
        <v>FEB</v>
      </c>
      <c r="M3" s="26" t="str">
        <f>UPPER(TEXT(EOMONTH(FiscalYearStartDate,8),"mmm"))</f>
        <v>MAR</v>
      </c>
      <c r="N3" s="26" t="str">
        <f>UPPER(TEXT(EOMONTH(FiscalYearStartDate,9),"mmm"))</f>
        <v>APR</v>
      </c>
      <c r="O3" s="26" t="str">
        <f>UPPER(TEXT(EOMONTH(FiscalYearStartDate,10),"mmm"))</f>
        <v>MAY</v>
      </c>
      <c r="P3" s="26" t="str">
        <f>UPPER(TEXT(EOMONTH(FiscalYearStartDate,11),"mmm"))</f>
        <v>JUN</v>
      </c>
      <c r="Q3" s="27"/>
      <c r="R3" s="59" t="s">
        <v>39</v>
      </c>
    </row>
    <row r="4" spans="2:19" ht="20.100000000000001" customHeight="1" thickTop="1" thickBot="1" x14ac:dyDescent="0.3">
      <c r="B4" s="29">
        <v>44743</v>
      </c>
      <c r="D4" s="60" t="s">
        <v>40</v>
      </c>
      <c r="E4" s="31">
        <f>FiscalYearStartDate</f>
        <v>44743</v>
      </c>
      <c r="F4" s="31">
        <f t="shared" ref="F4" si="0">EOMONTH(E4,0)+DAY(FiscalYearStartDate)</f>
        <v>44774</v>
      </c>
      <c r="G4" s="31">
        <f t="shared" ref="G4" si="1">EOMONTH(F4,0)+DAY(FiscalYearStartDate)</f>
        <v>44805</v>
      </c>
      <c r="H4" s="31">
        <f t="shared" ref="H4" si="2">EOMONTH(G4,0)+DAY(FiscalYearStartDate)</f>
        <v>44835</v>
      </c>
      <c r="I4" s="31">
        <f t="shared" ref="I4" si="3">EOMONTH(H4,0)+DAY(FiscalYearStartDate)</f>
        <v>44866</v>
      </c>
      <c r="J4" s="31">
        <f t="shared" ref="J4" si="4">EOMONTH(I4,0)+DAY(FiscalYearStartDate)</f>
        <v>44896</v>
      </c>
      <c r="K4" s="31">
        <f t="shared" ref="K4" si="5">EOMONTH(J4,0)+DAY(FiscalYearStartDate)</f>
        <v>44927</v>
      </c>
      <c r="L4" s="31">
        <f t="shared" ref="L4" si="6">EOMONTH(K4,0)+DAY(FiscalYearStartDate)</f>
        <v>44958</v>
      </c>
      <c r="M4" s="31">
        <f t="shared" ref="M4" si="7">EOMONTH(L4,0)+DAY(FiscalYearStartDate)</f>
        <v>44986</v>
      </c>
      <c r="N4" s="31">
        <f t="shared" ref="N4" si="8">EOMONTH(M4,0)+DAY(FiscalYearStartDate)</f>
        <v>45017</v>
      </c>
      <c r="O4" s="31">
        <f t="shared" ref="O4" si="9">EOMONTH(N4,0)+DAY(FiscalYearStartDate)</f>
        <v>45047</v>
      </c>
      <c r="P4" s="31">
        <f t="shared" ref="P4" si="10">EOMONTH(O4,0)+DAY(FiscalYearStartDate)</f>
        <v>45078</v>
      </c>
      <c r="Q4" s="32"/>
      <c r="R4" s="58" t="s">
        <v>49</v>
      </c>
    </row>
    <row r="5" spans="2:19" s="19" customFormat="1" ht="20.100000000000001" customHeight="1" thickTop="1" thickBot="1" x14ac:dyDescent="0.35">
      <c r="B5" s="61" t="s">
        <v>70</v>
      </c>
      <c r="C5" s="53"/>
      <c r="D5" s="22"/>
      <c r="E5" s="22"/>
      <c r="F5" s="22"/>
      <c r="G5" s="22"/>
      <c r="H5" s="22"/>
      <c r="I5" s="22"/>
      <c r="J5" s="22"/>
      <c r="K5" s="22"/>
      <c r="L5" s="22"/>
      <c r="M5" s="22"/>
      <c r="N5" s="22"/>
      <c r="O5" s="22"/>
      <c r="P5" s="22"/>
      <c r="Q5" s="44"/>
      <c r="R5" s="22"/>
      <c r="S5" s="22"/>
    </row>
    <row r="6" spans="2:19" ht="20.100000000000001" customHeight="1" thickTop="1" x14ac:dyDescent="0.25">
      <c r="B6" s="62" t="s">
        <v>71</v>
      </c>
      <c r="C6" s="44"/>
      <c r="D6" s="67"/>
      <c r="E6" s="67"/>
      <c r="F6" s="67"/>
      <c r="G6" s="67"/>
      <c r="H6" s="67"/>
      <c r="I6" s="67"/>
      <c r="J6" s="67"/>
      <c r="K6" s="67"/>
      <c r="L6" s="67"/>
      <c r="M6" s="67"/>
      <c r="N6" s="67"/>
      <c r="O6" s="67"/>
      <c r="P6" s="67"/>
      <c r="Q6" s="46"/>
      <c r="R6" s="47">
        <f>SUM(CashPaid[[#This Row],[Period 0]:[Period 12]])</f>
        <v>0</v>
      </c>
      <c r="S6" s="63"/>
    </row>
    <row r="7" spans="2:19" ht="20.100000000000001" customHeight="1" x14ac:dyDescent="0.25">
      <c r="B7" s="62" t="s">
        <v>72</v>
      </c>
      <c r="C7" s="44"/>
      <c r="D7" s="67"/>
      <c r="E7" s="67"/>
      <c r="F7" s="67"/>
      <c r="G7" s="67"/>
      <c r="H7" s="67"/>
      <c r="I7" s="67"/>
      <c r="J7" s="67"/>
      <c r="K7" s="67"/>
      <c r="L7" s="67"/>
      <c r="M7" s="67"/>
      <c r="N7" s="67"/>
      <c r="O7" s="67"/>
      <c r="P7" s="67"/>
      <c r="Q7" s="46"/>
      <c r="R7" s="47">
        <f>SUM(CashPaid[[#This Row],[Period 0]:[Period 12]])</f>
        <v>0</v>
      </c>
      <c r="S7" s="63"/>
    </row>
    <row r="8" spans="2:19" ht="20.100000000000001" customHeight="1" x14ac:dyDescent="0.25">
      <c r="B8" s="62" t="s">
        <v>73</v>
      </c>
      <c r="C8" s="44"/>
      <c r="D8" s="67"/>
      <c r="E8" s="67"/>
      <c r="F8" s="67"/>
      <c r="G8" s="67"/>
      <c r="H8" s="67"/>
      <c r="I8" s="67"/>
      <c r="J8" s="67"/>
      <c r="K8" s="67"/>
      <c r="L8" s="67"/>
      <c r="M8" s="67"/>
      <c r="N8" s="67"/>
      <c r="O8" s="67"/>
      <c r="P8" s="67"/>
      <c r="Q8" s="46"/>
      <c r="R8" s="47">
        <f>SUM(CashPaid[[#This Row],[Period 0]:[Period 12]])</f>
        <v>0</v>
      </c>
      <c r="S8" s="63"/>
    </row>
    <row r="9" spans="2:19" ht="20.100000000000001" customHeight="1" x14ac:dyDescent="0.25">
      <c r="B9" s="62" t="s">
        <v>74</v>
      </c>
      <c r="C9" s="44"/>
      <c r="D9" s="67"/>
      <c r="E9" s="67"/>
      <c r="F9" s="67"/>
      <c r="G9" s="67"/>
      <c r="H9" s="67"/>
      <c r="I9" s="67"/>
      <c r="J9" s="67"/>
      <c r="K9" s="67"/>
      <c r="L9" s="67"/>
      <c r="M9" s="67"/>
      <c r="N9" s="67"/>
      <c r="O9" s="67"/>
      <c r="P9" s="67"/>
      <c r="Q9" s="46"/>
      <c r="R9" s="47">
        <f>SUM(CashPaid[[#This Row],[Period 0]:[Period 12]])</f>
        <v>0</v>
      </c>
      <c r="S9" s="63"/>
    </row>
    <row r="10" spans="2:19" ht="20.100000000000001" customHeight="1" x14ac:dyDescent="0.25">
      <c r="B10" s="62" t="s">
        <v>75</v>
      </c>
      <c r="C10" s="44"/>
      <c r="D10" s="67"/>
      <c r="E10" s="67"/>
      <c r="F10" s="67"/>
      <c r="G10" s="67"/>
      <c r="H10" s="67"/>
      <c r="I10" s="67"/>
      <c r="J10" s="67"/>
      <c r="K10" s="67"/>
      <c r="L10" s="67"/>
      <c r="M10" s="67"/>
      <c r="N10" s="67"/>
      <c r="O10" s="67"/>
      <c r="P10" s="67"/>
      <c r="Q10" s="46"/>
      <c r="R10" s="47">
        <f>SUM(CashPaid[[#This Row],[Period 0]:[Period 12]])</f>
        <v>0</v>
      </c>
      <c r="S10" s="63"/>
    </row>
    <row r="11" spans="2:19" ht="20.100000000000001" customHeight="1" x14ac:dyDescent="0.25">
      <c r="B11" s="64" t="s">
        <v>39</v>
      </c>
      <c r="C11" s="44"/>
      <c r="D11" s="65">
        <f>SUBTOTAL(109,CashPaid[Period 0])</f>
        <v>0</v>
      </c>
      <c r="E11" s="65">
        <f>SUBTOTAL(109,CashPaid[Period 1])</f>
        <v>0</v>
      </c>
      <c r="F11" s="65">
        <f>SUBTOTAL(109,CashPaid[Period 2])</f>
        <v>0</v>
      </c>
      <c r="G11" s="65">
        <f>SUBTOTAL(109,CashPaid[Period 3])</f>
        <v>0</v>
      </c>
      <c r="H11" s="65">
        <f>SUBTOTAL(109,CashPaid[Period 4])</f>
        <v>0</v>
      </c>
      <c r="I11" s="65">
        <f>SUBTOTAL(109,CashPaid[Period 5])</f>
        <v>0</v>
      </c>
      <c r="J11" s="65">
        <f>SUBTOTAL(109,CashPaid[Period 6])</f>
        <v>0</v>
      </c>
      <c r="K11" s="65">
        <f>SUBTOTAL(109,CashPaid[Period 7])</f>
        <v>0</v>
      </c>
      <c r="L11" s="65">
        <f>SUBTOTAL(109,CashPaid[Period 8])</f>
        <v>0</v>
      </c>
      <c r="M11" s="65">
        <f>SUBTOTAL(109,CashPaid[Period 9])</f>
        <v>0</v>
      </c>
      <c r="N11" s="65">
        <f>SUBTOTAL(109,CashPaid[Period 10])</f>
        <v>0</v>
      </c>
      <c r="O11" s="65">
        <f>SUBTOTAL(109,CashPaid[Period 11])</f>
        <v>0</v>
      </c>
      <c r="P11" s="65">
        <f>SUBTOTAL(109,CashPaid[Period 12])</f>
        <v>0</v>
      </c>
      <c r="Q11" s="66"/>
      <c r="R11" s="65">
        <f>SUBTOTAL(109,CashPaid[Total])</f>
        <v>0</v>
      </c>
      <c r="S11"/>
    </row>
    <row r="12" spans="2:19" ht="20.100000000000001" customHeight="1" thickBot="1" x14ac:dyDescent="0.3">
      <c r="B12" s="52" t="s">
        <v>76</v>
      </c>
      <c r="C12" s="53"/>
      <c r="D12" s="54">
        <f>SUM(CashPaidOut[Period 0],CashPaid[Period 0])</f>
        <v>0</v>
      </c>
      <c r="E12" s="54">
        <f>SUM(CashPaidOut[Period 1],CashPaid[Period 1])</f>
        <v>400</v>
      </c>
      <c r="F12" s="54">
        <f>SUM(CashPaidOut[Period 2],CashPaid[Period 2])</f>
        <v>0</v>
      </c>
      <c r="G12" s="54">
        <f>SUM(CashPaidOut[Period 3],CashPaid[Period 3])</f>
        <v>226</v>
      </c>
      <c r="H12" s="54">
        <f>SUM(CashPaidOut[Period 4],CashPaid[Period 4])</f>
        <v>0</v>
      </c>
      <c r="I12" s="54">
        <f>SUM(CashPaidOut[Period 5],CashPaid[Period 5])</f>
        <v>0</v>
      </c>
      <c r="J12" s="54">
        <f>SUM(CashPaidOut[Period 6],CashPaid[Period 6])</f>
        <v>0</v>
      </c>
      <c r="K12" s="54">
        <f>SUM(CashPaidOut[Period 7],CashPaid[Period 7])</f>
        <v>0</v>
      </c>
      <c r="L12" s="54">
        <f>SUM(CashPaidOut[Period 8],CashPaid[Period 8])</f>
        <v>0</v>
      </c>
      <c r="M12" s="54">
        <f>SUM(CashPaidOut[Period 9],CashPaid[Period 9])</f>
        <v>0</v>
      </c>
      <c r="N12" s="54">
        <f>SUM(CashPaidOut[Period 10],CashPaid[Period 10])</f>
        <v>0</v>
      </c>
      <c r="O12" s="54">
        <f>SUM(CashPaidOut[Period 11],CashPaid[Period 11])</f>
        <v>0</v>
      </c>
      <c r="P12" s="54">
        <f>SUM(CashPaidOut[Period 12],CashPaid[Period 12])</f>
        <v>0</v>
      </c>
      <c r="Q12" s="53"/>
      <c r="R12" s="54">
        <f>SUM(CashPaidOut[Total],CashPaid[Total])</f>
        <v>626</v>
      </c>
      <c r="S12" s="57"/>
    </row>
    <row r="13" spans="2:19" customFormat="1" ht="20.100000000000001" customHeight="1" x14ac:dyDescent="0.25"/>
  </sheetData>
  <mergeCells count="1">
    <mergeCell ref="B1:S1"/>
  </mergeCells>
  <dataValidations count="10">
    <dataValidation allowBlank="1" showInputMessage="1" showErrorMessage="1" prompt="Total Item Estimated label is in this and cell below" sqref="R3" xr:uid="{D6CAA106-846E-46E1-B53B-EDC100A853BD}"/>
    <dataValidation allowBlank="1" showInputMessage="1" showErrorMessage="1" prompt="Automatically updated date is in this and cells at right" sqref="E4" xr:uid="{EDDFD8DC-F877-4A93-A3B3-54D354B63EC0}"/>
    <dataValidation allowBlank="1" showInputMessage="1" showErrorMessage="1" prompt="Automatically updated month is in this and cells at right" sqref="E3" xr:uid="{63CF7D72-2586-443E-B799-E8F49E40BD86}"/>
    <dataValidation allowBlank="1" showInputMessage="1" showErrorMessage="1" prompt="Pre Startup Estimated label is in this and cell below" sqref="D3" xr:uid="{1AB67076-085D-43A8-97E5-1DE7D8991C37}"/>
    <dataValidation allowBlank="1" showInputMessage="1" showErrorMessage="1" prompt="Total Cash Paid Out amount for each month and trendline are automatically updated in cells at right " sqref="B12" xr:uid="{C933E128-FB6C-4CB6-B574-97EE549FFE36}"/>
    <dataValidation allowBlank="1" showInputMessage="1" showErrorMessage="1" prompt="Modify labels in table column below and enter amounts for Pre Startup and each month in table. Total Item Estimated is automatically calculated and trendline updated at the end" sqref="B5" xr:uid="{E699535C-8762-4712-A1D3-6CDEE65D1B41}"/>
    <dataValidation allowBlank="1" showInputMessage="1" showErrorMessage="1" prompt="Fiscal Year start date is automatically updated in this cell" sqref="B4" xr:uid="{2519A36C-3079-4A93-B76E-3916E2109524}"/>
    <dataValidation allowBlank="1" showInputMessage="1" showErrorMessage="1" prompt="Fiscal Year start date is automatically updated in cell below" sqref="B3" xr:uid="{B2400917-653A-4C31-89BF-8979AAB19E2A}"/>
    <dataValidation allowBlank="1" showInputMessage="1" showErrorMessage="1" prompt="Title of this worksheet is in this cell, labels of Pre Startup Estimated in D3 and D4, and Total Item Estimated in R3 and R4" sqref="B1:S1" xr:uid="{DB06544C-3AF8-4DAA-A750-169CC2F14E4F}"/>
    <dataValidation allowBlank="1" showInputMessage="1" showErrorMessage="1" prompt="Create a list of Cash Paid Out – Non Profit &amp; Loss items for each month in Cash Paid table starting in cell B6 in this worksheet" sqref="A1" xr:uid="{C1B648D9-0F4F-4F2D-8A25-4A44A6ABEE6E}"/>
  </dataValidation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markers="1" xr2:uid="{7C4AAB27-434A-48C1-865E-ECE7A6EC8458}">
          <x14:colorSeries theme="0" tint="-0.34998626667073579"/>
          <x14:colorNegative theme="9"/>
          <x14:colorAxis rgb="FF000000"/>
          <x14:colorMarkers theme="9"/>
          <x14:colorFirst theme="4"/>
          <x14:colorLast theme="5"/>
          <x14:colorHigh theme="6"/>
          <x14:colorLow theme="7"/>
          <x14:sparklines>
            <x14:sparkline>
              <xm:f>'Cash Paid Out (Non P&amp;L)'!D11:P11</xm:f>
              <xm:sqref>S11</xm:sqref>
            </x14:sparkline>
            <x14:sparkline>
              <xm:f>'Cash Paid Out (Non P&amp;L)'!D12:P12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main</vt:lpstr>
      <vt:lpstr>format</vt:lpstr>
      <vt:lpstr>Cash Receipts</vt:lpstr>
      <vt:lpstr>Cash Paid Out</vt:lpstr>
      <vt:lpstr>Cash Paid Out (Non P&amp;L)</vt:lpstr>
      <vt:lpstr>'Cash Paid Out'!FiscalYearStartDate</vt:lpstr>
      <vt:lpstr>'Cash Paid Out (Non P&amp;L)'!FiscalYearStartDate</vt:lpstr>
      <vt:lpstr>'Cash Receipts'!FiscalYearStartDate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Rafi</dc:creator>
  <cp:lastModifiedBy>Rafiul Haq</cp:lastModifiedBy>
  <dcterms:created xsi:type="dcterms:W3CDTF">2015-06-05T18:17:20Z</dcterms:created>
  <dcterms:modified xsi:type="dcterms:W3CDTF">2022-07-28T11:07:28Z</dcterms:modified>
</cp:coreProperties>
</file>