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Nahian\blog 48\"/>
    </mc:Choice>
  </mc:AlternateContent>
  <xr:revisionPtr revIDLastSave="0" documentId="13_ncr:1_{08B5181B-270F-4D3C-95C6-EF5750C10A01}" xr6:coauthVersionLast="47" xr6:coauthVersionMax="47" xr10:uidLastSave="{00000000-0000-0000-0000-000000000000}"/>
  <bookViews>
    <workbookView xWindow="-120" yWindow="-120" windowWidth="20730" windowHeight="11040" activeTab="3" xr2:uid="{009F8789-A354-47A0-B88F-95D8B4D1961D}"/>
  </bookViews>
  <sheets>
    <sheet name="template 1" sheetId="7" r:id="rId1"/>
    <sheet name="template 2" sheetId="5" r:id="rId2"/>
    <sheet name="template 3" sheetId="15" r:id="rId3"/>
    <sheet name="template 3_1" sheetId="16" r:id="rId4"/>
    <sheet name="diy" sheetId="20" r:id="rId5"/>
  </sheets>
  <definedNames>
    <definedName name="CustomerNamesLookup" localSheetId="4">CustomerList[Company]</definedName>
    <definedName name="CustomerNamesLookup">CustomerList[Company]</definedName>
    <definedName name="Invoice_Row" localSheetId="4">Invoice_Info5[]</definedName>
    <definedName name="Invoice_Row">Invoice_Info[]</definedName>
    <definedName name="lkkjk">'template 3_1'!$L$3:$L$5</definedName>
    <definedName name="PD" localSheetId="4">diy!$N$2</definedName>
    <definedName name="PD">'template 1'!$N$3</definedName>
    <definedName name="Shipping">'template 3'!$G$14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" i="20" l="1"/>
  <c r="G15" i="20"/>
  <c r="J15" i="20" s="1"/>
  <c r="G14" i="20"/>
  <c r="J14" i="20" s="1"/>
  <c r="G13" i="20"/>
  <c r="J13" i="20" s="1"/>
  <c r="G12" i="20"/>
  <c r="J12" i="20" s="1"/>
  <c r="G11" i="20"/>
  <c r="J11" i="20" s="1"/>
  <c r="G14" i="7"/>
  <c r="J14" i="7"/>
  <c r="B9" i="15"/>
  <c r="H10" i="15"/>
  <c r="H11" i="15"/>
  <c r="H12" i="15"/>
  <c r="H9" i="15"/>
  <c r="H8" i="15"/>
  <c r="C4" i="15"/>
  <c r="H11" i="20" l="1"/>
  <c r="H12" i="20"/>
  <c r="I12" i="20" s="1"/>
  <c r="H13" i="20"/>
  <c r="I13" i="20" s="1"/>
  <c r="H14" i="20"/>
  <c r="I14" i="20" s="1"/>
  <c r="H15" i="20"/>
  <c r="I15" i="20" s="1"/>
  <c r="C5" i="15"/>
  <c r="E4" i="15"/>
  <c r="E5" i="15"/>
  <c r="E3" i="15"/>
  <c r="D5" i="20" l="1"/>
  <c r="I11" i="20"/>
  <c r="D4" i="20"/>
  <c r="B5" i="20"/>
  <c r="B4" i="20"/>
  <c r="B8" i="15"/>
  <c r="H4" i="15"/>
  <c r="G8" i="20" l="1"/>
  <c r="G6" i="20"/>
  <c r="F8" i="20"/>
  <c r="G7" i="20"/>
  <c r="G5" i="20"/>
  <c r="F7" i="20"/>
  <c r="F5" i="20"/>
  <c r="F6" i="20"/>
  <c r="D14" i="15"/>
  <c r="I5" i="5"/>
  <c r="I6" i="5"/>
  <c r="I9" i="5" s="1"/>
  <c r="I7" i="5"/>
  <c r="I8" i="5"/>
  <c r="I4" i="5"/>
  <c r="G9" i="5"/>
  <c r="F14" i="15" l="1"/>
  <c r="H14" i="15" s="1"/>
  <c r="F9" i="5"/>
  <c r="G17" i="7"/>
  <c r="J17" i="7" s="1"/>
  <c r="G16" i="7"/>
  <c r="G15" i="7"/>
  <c r="J15" i="7" s="1"/>
  <c r="G13" i="7"/>
  <c r="J13" i="7" s="1"/>
  <c r="G12" i="7"/>
  <c r="N3" i="7"/>
  <c r="H14" i="7" s="1"/>
  <c r="I14" i="7" s="1"/>
  <c r="J12" i="7" l="1"/>
  <c r="H12" i="7"/>
  <c r="I12" i="7" s="1"/>
  <c r="H13" i="7"/>
  <c r="I13" i="7" s="1"/>
  <c r="H15" i="7"/>
  <c r="I15" i="7" s="1"/>
  <c r="H16" i="7"/>
  <c r="I16" i="7" s="1"/>
  <c r="H17" i="7"/>
  <c r="I17" i="7" s="1"/>
  <c r="J16" i="7"/>
  <c r="D6" i="7" l="1"/>
  <c r="D5" i="7"/>
  <c r="B6" i="7"/>
  <c r="B5" i="7"/>
  <c r="F9" i="7"/>
  <c r="F6" i="7"/>
  <c r="F8" i="7"/>
  <c r="G6" i="7"/>
  <c r="F7" i="7"/>
  <c r="G9" i="7" l="1"/>
  <c r="G7" i="7"/>
  <c r="G8" i="7"/>
</calcChain>
</file>

<file path=xl/sharedStrings.xml><?xml version="1.0" encoding="utf-8"?>
<sst xmlns="http://schemas.openxmlformats.org/spreadsheetml/2006/main" count="124" uniqueCount="87">
  <si>
    <t>INVOICES</t>
  </si>
  <si>
    <t>AMOUNT</t>
  </si>
  <si>
    <t>Due Date</t>
  </si>
  <si>
    <t>Outstanding</t>
  </si>
  <si>
    <t>Status</t>
  </si>
  <si>
    <t>Paid</t>
  </si>
  <si>
    <t>Invoice #:</t>
  </si>
  <si>
    <t>Address:</t>
  </si>
  <si>
    <t>Invoice Date:</t>
  </si>
  <si>
    <t>Date</t>
  </si>
  <si>
    <t>Description</t>
  </si>
  <si>
    <t>Qty</t>
  </si>
  <si>
    <t>Unit Price</t>
  </si>
  <si>
    <t>Discount</t>
  </si>
  <si>
    <t>Total</t>
  </si>
  <si>
    <t>Tax Rate</t>
  </si>
  <si>
    <t>Sales Tax</t>
  </si>
  <si>
    <t>Shipping</t>
  </si>
  <si>
    <t>Contact Name</t>
  </si>
  <si>
    <t>Address</t>
  </si>
  <si>
    <t>City</t>
  </si>
  <si>
    <t>State</t>
  </si>
  <si>
    <t>ZIP Code</t>
  </si>
  <si>
    <t>Phone</t>
  </si>
  <si>
    <t>Email</t>
  </si>
  <si>
    <t>3rd Month</t>
  </si>
  <si>
    <t>Name</t>
  </si>
  <si>
    <t>Invoice No.</t>
  </si>
  <si>
    <t>Invoice Bill</t>
  </si>
  <si>
    <t>Due Period</t>
  </si>
  <si>
    <t>Selected</t>
  </si>
  <si>
    <t>Due</t>
  </si>
  <si>
    <t>Bill</t>
  </si>
  <si>
    <t>Due 
Period</t>
  </si>
  <si>
    <t>INVOICE HISTORY</t>
  </si>
  <si>
    <t>1st Month</t>
  </si>
  <si>
    <t>2nd Month</t>
  </si>
  <si>
    <t>90+ Days</t>
  </si>
  <si>
    <t>Recent</t>
  </si>
  <si>
    <t>Past Due</t>
  </si>
  <si>
    <t>Jon</t>
  </si>
  <si>
    <t>Jim</t>
  </si>
  <si>
    <t>Kate</t>
  </si>
  <si>
    <t>Ron</t>
  </si>
  <si>
    <t>Luke</t>
  </si>
  <si>
    <t>Dan</t>
  </si>
  <si>
    <t>Invoice Data</t>
  </si>
  <si>
    <t xml:space="preserve">Invoice </t>
  </si>
  <si>
    <t>Paying Date</t>
  </si>
  <si>
    <t>Sam</t>
  </si>
  <si>
    <t>Tucker</t>
  </si>
  <si>
    <t>John</t>
  </si>
  <si>
    <t>Max</t>
  </si>
  <si>
    <t>Jade</t>
  </si>
  <si>
    <t>SANDPIPER CO.</t>
  </si>
  <si>
    <t>Activision</t>
  </si>
  <si>
    <t>EA Sports</t>
  </si>
  <si>
    <t>Noah</t>
  </si>
  <si>
    <t>Customers Information</t>
  </si>
  <si>
    <t>Company</t>
  </si>
  <si>
    <t>10 Park Villa</t>
  </si>
  <si>
    <t>28 Bacon Street</t>
  </si>
  <si>
    <t>Illinois</t>
  </si>
  <si>
    <t>Chicago</t>
  </si>
  <si>
    <t>Long Island</t>
  </si>
  <si>
    <t>New York</t>
  </si>
  <si>
    <t>255-534-3314</t>
  </si>
  <si>
    <t>292-311-0231</t>
  </si>
  <si>
    <t>luke01@gmail.com</t>
  </si>
  <si>
    <t>noahyt@gmail.com</t>
  </si>
  <si>
    <t>Valve</t>
  </si>
  <si>
    <t>Samuel</t>
  </si>
  <si>
    <t>Austin</t>
  </si>
  <si>
    <t>Texas</t>
  </si>
  <si>
    <t>203-544-2099</t>
  </si>
  <si>
    <t>sam0900@gmail.com</t>
  </si>
  <si>
    <t>Phone: 223-555-4463</t>
  </si>
  <si>
    <t>Biller:</t>
  </si>
  <si>
    <t>Product ID</t>
  </si>
  <si>
    <t>Total Invoice</t>
  </si>
  <si>
    <t>Gamepad</t>
  </si>
  <si>
    <t>Contact</t>
  </si>
  <si>
    <t>21 West Avenue</t>
  </si>
  <si>
    <t>12-AWTV</t>
  </si>
  <si>
    <t>Keyboard</t>
  </si>
  <si>
    <t>30-OIKY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</si>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</sst>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dd"/>
    <numFmt numFmtId="165" formatCode="&quot;$&quot;#,##0.00"/>
    <numFmt numFmtId="166" formatCode="[&lt;=9999999]###\-####;###\-###\-####"/>
    <numFmt numFmtId="167" formatCode="0;0;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sz val="9"/>
      <color theme="4" tint="-0.499984740745262"/>
      <name val="Calibri Light"/>
      <family val="2"/>
      <scheme val="major"/>
    </font>
    <font>
      <sz val="10"/>
      <color theme="2" tint="-0.74999237037263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8"/>
      <color theme="9" tint="-0.499984740745262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6"/>
      <color theme="3"/>
      <name val="Calibri Light"/>
      <family val="2"/>
      <scheme val="major"/>
    </font>
    <font>
      <b/>
      <sz val="16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4" tint="0.399975585192419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0.39997558519241921"/>
      </bottom>
      <diagonal/>
    </border>
    <border>
      <left style="medium">
        <color indexed="64"/>
      </left>
      <right/>
      <top style="medium">
        <color theme="4" tint="0.39997558519241921"/>
      </top>
      <bottom/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10" fillId="0" borderId="0" applyNumberFormat="0" applyFill="0" applyBorder="0" applyAlignment="0" applyProtection="0"/>
    <xf numFmtId="166" fontId="11" fillId="0" borderId="0" applyFont="0" applyFill="0" applyBorder="0" applyAlignment="0" applyProtection="0">
      <alignment vertical="center"/>
    </xf>
    <xf numFmtId="0" fontId="7" fillId="0" borderId="0" applyNumberFormat="0" applyFill="0" applyBorder="0">
      <alignment horizontal="center" vertical="center" wrapText="1"/>
    </xf>
    <xf numFmtId="167" fontId="4" fillId="0" borderId="0" applyNumberFormat="0">
      <alignment horizontal="left" vertical="top" wrapText="1"/>
    </xf>
    <xf numFmtId="0" fontId="11" fillId="0" borderId="0" applyNumberFormat="0" applyFont="0" applyFill="0" applyBorder="0">
      <alignment horizontal="left" vertical="center" wrapText="1"/>
    </xf>
    <xf numFmtId="0" fontId="4" fillId="0" borderId="0" applyNumberFormat="0" applyFill="0" applyBorder="0">
      <alignment horizontal="right" vertical="center" wrapText="1"/>
    </xf>
    <xf numFmtId="14" fontId="11" fillId="0" borderId="0" applyFont="0" applyFill="0" applyBorder="0" applyAlignment="0" applyProtection="0">
      <alignment horizontal="left" vertical="center"/>
    </xf>
    <xf numFmtId="1" fontId="11" fillId="0" borderId="0" applyFont="0" applyFill="0" applyBorder="0" applyProtection="0">
      <alignment vertical="center"/>
    </xf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11" fillId="0" borderId="0" xfId="13">
      <alignment horizontal="left" vertical="center" wrapText="1"/>
    </xf>
    <xf numFmtId="1" fontId="0" fillId="0" borderId="0" xfId="16" applyFont="1" applyFill="1" applyBorder="1">
      <alignment vertical="center"/>
    </xf>
    <xf numFmtId="44" fontId="0" fillId="0" borderId="0" xfId="1" applyFont="1" applyFill="1" applyBorder="1" applyAlignment="1">
      <alignment horizontal="right" vertical="center"/>
    </xf>
    <xf numFmtId="14" fontId="11" fillId="0" borderId="0" xfId="15" applyAlignment="1">
      <alignment horizontal="left" vertical="center" wrapText="1"/>
    </xf>
    <xf numFmtId="0" fontId="4" fillId="0" borderId="2" xfId="6" applyAlignment="1">
      <alignment horizontal="right" vertical="top" indent="2"/>
    </xf>
    <xf numFmtId="0" fontId="1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4" borderId="0" xfId="0" applyFont="1" applyFill="1"/>
    <xf numFmtId="0" fontId="0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0" xfId="0" applyFont="1" applyFill="1" applyAlignment="1">
      <alignment horizontal="right"/>
    </xf>
    <xf numFmtId="0" fontId="20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9" fillId="4" borderId="0" xfId="0" applyFont="1" applyFill="1"/>
    <xf numFmtId="0" fontId="23" fillId="4" borderId="0" xfId="0" applyFont="1" applyFill="1" applyBorder="1" applyAlignment="1">
      <alignment vertical="center"/>
    </xf>
    <xf numFmtId="0" fontId="22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9" fillId="4" borderId="0" xfId="0" quotePrefix="1" applyFont="1" applyFill="1" applyAlignment="1">
      <alignment horizontal="center" vertical="center"/>
    </xf>
    <xf numFmtId="0" fontId="24" fillId="4" borderId="0" xfId="0" applyFont="1" applyFill="1"/>
    <xf numFmtId="0" fontId="21" fillId="4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5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64" fontId="25" fillId="0" borderId="0" xfId="0" applyNumberFormat="1" applyFont="1" applyFill="1" applyBorder="1" applyAlignment="1">
      <alignment vertical="center"/>
    </xf>
    <xf numFmtId="165" fontId="21" fillId="4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65" fontId="0" fillId="0" borderId="9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9" xfId="0" applyNumberFormat="1" applyFill="1" applyBorder="1" applyAlignment="1">
      <alignment horizontal="center" vertical="center"/>
    </xf>
    <xf numFmtId="14" fontId="0" fillId="0" borderId="9" xfId="0" applyNumberFormat="1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6" fontId="4" fillId="0" borderId="0" xfId="10" applyFont="1" applyAlignment="1">
      <alignment vertical="top" wrapText="1"/>
    </xf>
    <xf numFmtId="167" fontId="4" fillId="0" borderId="0" xfId="12" applyNumberFormat="1" applyAlignment="1">
      <alignment vertical="top" wrapText="1"/>
    </xf>
    <xf numFmtId="166" fontId="3" fillId="0" borderId="0" xfId="5" applyNumberFormat="1" applyBorder="1" applyAlignment="1">
      <alignment horizontal="left" vertical="top" wrapText="1" indent="2"/>
    </xf>
    <xf numFmtId="166" fontId="4" fillId="0" borderId="4" xfId="10" applyFont="1" applyBorder="1" applyAlignment="1">
      <alignment horizontal="center" vertical="center" wrapText="1"/>
    </xf>
    <xf numFmtId="167" fontId="4" fillId="0" borderId="4" xfId="12" applyNumberFormat="1" applyBorder="1" applyAlignment="1">
      <alignment horizontal="center" vertical="center" wrapText="1"/>
    </xf>
    <xf numFmtId="0" fontId="4" fillId="0" borderId="11" xfId="6" applyBorder="1" applyAlignment="1">
      <alignment horizontal="center" vertical="center"/>
    </xf>
    <xf numFmtId="0" fontId="4" fillId="0" borderId="13" xfId="6" applyBorder="1" applyAlignment="1">
      <alignment horizontal="right" vertical="top" indent="2"/>
    </xf>
    <xf numFmtId="167" fontId="4" fillId="0" borderId="14" xfId="12" applyNumberFormat="1" applyBorder="1">
      <alignment horizontal="left" vertical="top" wrapText="1"/>
    </xf>
    <xf numFmtId="167" fontId="4" fillId="0" borderId="17" xfId="6" applyNumberFormat="1" applyBorder="1" applyAlignment="1">
      <alignment horizontal="left" vertical="top" wrapText="1"/>
    </xf>
    <xf numFmtId="0" fontId="11" fillId="0" borderId="0" xfId="13" applyAlignment="1">
      <alignment horizontal="center" vertical="center" wrapText="1"/>
    </xf>
    <xf numFmtId="14" fontId="0" fillId="0" borderId="0" xfId="15" applyFont="1" applyAlignment="1">
      <alignment horizontal="center" vertical="center" wrapText="1"/>
    </xf>
    <xf numFmtId="1" fontId="0" fillId="0" borderId="0" xfId="16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 vertical="center"/>
    </xf>
    <xf numFmtId="0" fontId="6" fillId="0" borderId="4" xfId="8" applyFill="1" applyBorder="1" applyAlignment="1" applyProtection="1">
      <alignment horizontal="center" vertical="center"/>
    </xf>
    <xf numFmtId="165" fontId="1" fillId="0" borderId="4" xfId="2" applyNumberFormat="1" applyFill="1" applyBorder="1" applyAlignment="1" applyProtection="1">
      <alignment horizontal="center" vertical="center"/>
    </xf>
    <xf numFmtId="0" fontId="3" fillId="2" borderId="1" xfId="5" applyFill="1" applyAlignment="1">
      <alignment horizontal="center" vertical="center"/>
    </xf>
    <xf numFmtId="0" fontId="18" fillId="4" borderId="0" xfId="5" applyFont="1" applyFill="1" applyBorder="1" applyAlignment="1">
      <alignment horizontal="center" vertical="center"/>
    </xf>
    <xf numFmtId="0" fontId="5" fillId="0" borderId="0" xfId="7"/>
    <xf numFmtId="0" fontId="28" fillId="6" borderId="0" xfId="4" applyFont="1" applyFill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11" fillId="0" borderId="4" xfId="10" applyFill="1" applyBorder="1" applyAlignment="1" applyProtection="1">
      <alignment horizontal="center" vertical="center"/>
    </xf>
    <xf numFmtId="0" fontId="10" fillId="0" borderId="12" xfId="9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6" fontId="0" fillId="0" borderId="9" xfId="10" applyFont="1" applyBorder="1" applyAlignment="1">
      <alignment horizontal="center" vertical="center"/>
    </xf>
    <xf numFmtId="0" fontId="10" fillId="0" borderId="10" xfId="9" applyBorder="1" applyAlignment="1">
      <alignment horizontal="center" vertical="center"/>
    </xf>
    <xf numFmtId="0" fontId="0" fillId="0" borderId="0" xfId="0" applyFont="1"/>
    <xf numFmtId="0" fontId="18" fillId="7" borderId="1" xfId="5" applyFont="1" applyFill="1" applyAlignment="1">
      <alignment horizontal="center" vertical="center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4" fillId="0" borderId="18" xfId="6" applyBorder="1" applyAlignment="1">
      <alignment horizontal="center" vertical="top"/>
    </xf>
    <xf numFmtId="0" fontId="4" fillId="0" borderId="0" xfId="6" applyBorder="1" applyAlignment="1">
      <alignment vertical="top"/>
    </xf>
    <xf numFmtId="0" fontId="0" fillId="0" borderId="0" xfId="0" applyBorder="1"/>
    <xf numFmtId="0" fontId="4" fillId="0" borderId="15" xfId="6" applyBorder="1" applyAlignment="1">
      <alignment horizontal="center" vertical="top"/>
    </xf>
    <xf numFmtId="167" fontId="4" fillId="0" borderId="16" xfId="6" applyNumberFormat="1" applyBorder="1" applyAlignment="1">
      <alignment horizontal="left" vertical="top" wrapText="1"/>
    </xf>
    <xf numFmtId="10" fontId="1" fillId="0" borderId="4" xfId="3" applyNumberFormat="1" applyFill="1" applyBorder="1" applyAlignment="1" applyProtection="1">
      <alignment horizontal="center" vertical="center"/>
    </xf>
    <xf numFmtId="0" fontId="4" fillId="0" borderId="2" xfId="6" applyAlignment="1">
      <alignment horizontal="center"/>
    </xf>
    <xf numFmtId="0" fontId="4" fillId="0" borderId="2" xfId="6" applyAlignment="1">
      <alignment vertical="top" wrapText="1"/>
    </xf>
    <xf numFmtId="0" fontId="4" fillId="0" borderId="2" xfId="6" applyNumberFormat="1" applyAlignment="1">
      <alignment horizontal="left" vertical="top" wrapText="1"/>
    </xf>
    <xf numFmtId="14" fontId="4" fillId="0" borderId="2" xfId="6" applyNumberFormat="1" applyAlignment="1">
      <alignment horizontal="left" vertical="top" wrapText="1"/>
    </xf>
    <xf numFmtId="0" fontId="16" fillId="0" borderId="0" xfId="13" applyFont="1" applyAlignment="1">
      <alignment horizontal="center" vertical="center" wrapText="1"/>
    </xf>
    <xf numFmtId="0" fontId="16" fillId="0" borderId="0" xfId="14" applyFont="1" applyAlignment="1">
      <alignment horizontal="center" vertical="center" wrapText="1"/>
    </xf>
    <xf numFmtId="14" fontId="4" fillId="0" borderId="1" xfId="14" applyNumberFormat="1" applyBorder="1">
      <alignment horizontal="right" vertical="center" wrapText="1"/>
    </xf>
    <xf numFmtId="0" fontId="4" fillId="0" borderId="1" xfId="14" applyBorder="1">
      <alignment horizontal="right" vertical="center" wrapText="1"/>
    </xf>
    <xf numFmtId="1" fontId="4" fillId="0" borderId="1" xfId="14" applyNumberFormat="1" applyFill="1" applyBorder="1">
      <alignment horizontal="right" vertical="center" wrapText="1"/>
    </xf>
    <xf numFmtId="44" fontId="4" fillId="0" borderId="1" xfId="14" applyNumberFormat="1" applyFill="1" applyBorder="1">
      <alignment horizontal="right" vertical="center" wrapText="1"/>
    </xf>
    <xf numFmtId="0" fontId="0" fillId="0" borderId="0" xfId="0" applyFont="1" applyFill="1"/>
    <xf numFmtId="0" fontId="7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7" fillId="0" borderId="0" xfId="0" applyFont="1" applyFill="1"/>
    <xf numFmtId="0" fontId="29" fillId="9" borderId="1" xfId="5" applyFont="1" applyFill="1" applyAlignment="1">
      <alignment horizontal="center" vertical="center"/>
    </xf>
  </cellXfs>
  <cellStyles count="17">
    <cellStyle name="Currency" xfId="1" builtinId="4"/>
    <cellStyle name="Currency [0]" xfId="2" builtinId="7"/>
    <cellStyle name="Date" xfId="15" xr:uid="{2E9C66E4-FF48-41E1-895F-3C625C866FAA}"/>
    <cellStyle name="Explanatory Text" xfId="7" builtinId="53"/>
    <cellStyle name="Heading 2" xfId="5" builtinId="17"/>
    <cellStyle name="Heading 3" xfId="6" builtinId="18"/>
    <cellStyle name="Hyperlink" xfId="9" builtinId="8"/>
    <cellStyle name="Invoice details" xfId="12" xr:uid="{E30396F1-F0B6-400C-BB24-E71CBB637E72}"/>
    <cellStyle name="Normal" xfId="0" builtinId="0"/>
    <cellStyle name="Percent" xfId="3" builtinId="5"/>
    <cellStyle name="Phone" xfId="10" xr:uid="{698A0ABC-19EE-405B-ACF3-3FAA106EBF21}"/>
    <cellStyle name="Quantity" xfId="16" xr:uid="{526F68D1-DD01-4C33-9234-96C1DB2F6911}"/>
    <cellStyle name="Table details left aligned" xfId="13" xr:uid="{D8B490A6-ADE9-4EB2-A562-BE58CE7F0B4D}"/>
    <cellStyle name="Table Heading right alignment" xfId="14" xr:uid="{D5EAD367-2A7A-4EE4-92DF-AF8A4F9F13B2}"/>
    <cellStyle name="Title" xfId="4" builtinId="15"/>
    <cellStyle name="Total" xfId="8" builtinId="25"/>
    <cellStyle name="znavigation cell" xfId="11" xr:uid="{F4A44D4F-67AF-4A1A-9CAF-46620D381880}"/>
  </cellStyles>
  <dxfs count="88"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3"/>
      </font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</dxf>
    <dxf>
      <fill>
        <patternFill patternType="solid">
          <fgColor indexed="64"/>
          <bgColor theme="5" tint="0.5999938962981048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00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</dxfs>
  <tableStyles count="6" defaultTableStyle="TableStyleMedium2" defaultPivotStyle="PivotStyleLight16">
    <tableStyle name="Commercial Invoice" pivot="0" count="5" xr9:uid="{06963B2E-448F-43D6-83E9-E23833D6A09B}">
      <tableStyleElement type="wholeTable" dxfId="87"/>
      <tableStyleElement type="headerRow" dxfId="86"/>
      <tableStyleElement type="totalRow" dxfId="85"/>
      <tableStyleElement type="firstRowStripe" dxfId="84"/>
      <tableStyleElement type="firstColumnStripe" dxfId="83"/>
    </tableStyle>
    <tableStyle name="Commercial Invoice 2" pivot="0" count="5" xr9:uid="{61DF65AB-6F74-4F72-A057-F9974924A44D}">
      <tableStyleElement type="wholeTable" dxfId="82"/>
      <tableStyleElement type="headerRow" dxfId="81"/>
      <tableStyleElement type="totalRow" dxfId="80"/>
      <tableStyleElement type="firstRowStripe" dxfId="79"/>
      <tableStyleElement type="firstColumnStripe" dxfId="78"/>
    </tableStyle>
    <tableStyle name="Commercial Invoice 3" pivot="0" count="5" xr9:uid="{1CDA9F26-6125-432B-9BAA-EB71F3BBD880}">
      <tableStyleElement type="wholeTable" dxfId="77"/>
      <tableStyleElement type="headerRow" dxfId="76"/>
      <tableStyleElement type="totalRow" dxfId="75"/>
      <tableStyleElement type="firstRowStripe" dxfId="74"/>
      <tableStyleElement type="firstColumnStripe" dxfId="73"/>
    </tableStyle>
    <tableStyle name="Commercial Invoice 4" pivot="0" count="5" xr9:uid="{4E1C915F-2F5F-41AC-B5A1-676BF79653D9}">
      <tableStyleElement type="wholeTable" dxfId="72"/>
      <tableStyleElement type="headerRow" dxfId="71"/>
      <tableStyleElement type="totalRow" dxfId="70"/>
      <tableStyleElement type="firstRowStripe" dxfId="69"/>
      <tableStyleElement type="firstColumnStripe" dxfId="68"/>
    </tableStyle>
    <tableStyle name="Commercial Invoice 5" pivot="0" count="5" xr9:uid="{490B94B3-E925-4C57-BEC0-1EBEA0016AA6}">
      <tableStyleElement type="wholeTable" dxfId="67"/>
      <tableStyleElement type="headerRow" dxfId="66"/>
      <tableStyleElement type="totalRow" dxfId="65"/>
      <tableStyleElement type="firstRowStripe" dxfId="64"/>
      <tableStyleElement type="firstColumnStripe" dxfId="63"/>
    </tableStyle>
    <tableStyle name="Commercial Invoice 6" pivot="0" count="5" xr9:uid="{20A06990-2548-4C1E-99C8-0D00139D370D}">
      <tableStyleElement type="wholeTable" dxfId="62"/>
      <tableStyleElement type="headerRow" dxfId="61"/>
      <tableStyleElement type="totalRow" dxfId="60"/>
      <tableStyleElement type="firstRowStripe" dxfId="59"/>
      <tableStyleElement type="firstColumnStripe" dxfId="5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6BFD6B-5733-46FD-A0D1-9E97E428A4DF}" name="Invoice_Info" displayName="Invoice_Info" ref="B11:J17" totalsRowShown="0" headerRowDxfId="57" dataDxfId="55" headerRowBorderDxfId="56" tableBorderDxfId="54" totalsRowBorderDxfId="53">
  <autoFilter ref="B11:J17" xr:uid="{C86BFD6B-5733-46FD-A0D1-9E97E428A4DF}"/>
  <sortState xmlns:xlrd2="http://schemas.microsoft.com/office/spreadsheetml/2017/richdata2" ref="B12:J17">
    <sortCondition ref="C11:C17"/>
  </sortState>
  <tableColumns count="9">
    <tableColumn id="2" xr3:uid="{B6054F8E-0AC4-4C88-8BDF-3FD5F49A1189}" name="Name" dataDxfId="52"/>
    <tableColumn id="4" xr3:uid="{2C882762-6C5B-4154-9C20-2D069C9B4B6C}" name="Date" dataDxfId="51"/>
    <tableColumn id="5" xr3:uid="{8E9674D6-E72B-4EC9-AEBC-C1568EFEB8CE}" name="Due Date" dataDxfId="50"/>
    <tableColumn id="3" xr3:uid="{7FE0E43B-2DBE-4EAF-84FD-36C81D82CA98}" name="Invoice Bill" dataDxfId="49"/>
    <tableColumn id="6" xr3:uid="{4DF770E2-D016-4B8E-A62E-30F2CB642174}" name="Paid" dataDxfId="48"/>
    <tableColumn id="7" xr3:uid="{43333FA2-A633-448F-B126-D9DBAF8E260F}" name="Due" dataDxfId="47">
      <calculatedColumnFormula>IFERROR(Invoice_Info[[#This Row],[Invoice Bill]]-Invoice_Info[[#This Row],[Paid]],"")</calculatedColumnFormula>
    </tableColumn>
    <tableColumn id="8" xr3:uid="{4A0013E6-2CB7-4BE2-A4EB-337C3AE1EDAA}" name="Status" dataDxfId="46">
      <calculatedColumnFormula>IFERROR(IF(OR(Invoice_Info[[#This Row],[Invoice Bill]]="",Invoice_Info[[#This Row],[Date]]="",Invoice_Info[[#This Row],[Due Date]]="", Invoice_Info[[#This Row],[Due Date]]&lt;Invoice_Info[[#This Row],[Date]]),"Error",IF(Invoice_Info[[#This Row],[Due]]=0,"Fully Paid", IF(Invoice_Info[[#This Row],[Due]]&gt;0,IF(PD&lt;Invoice_Info[[#This Row],[Due Date]],"Recent",IF(PD=Invoice_Info[[#This Row],[Due Date]], "Due Today",IF(PD&gt;Invoice_Info[[#This Row],[Due Date]],"Past Due"))),IF(Invoice_Info[[#This Row],[Due]]&lt;0, "Get Return")))),"")</calculatedColumnFormula>
    </tableColumn>
    <tableColumn id="9" xr3:uid="{4CA49765-BA8B-4F53-A342-96DE1734CD8F}" name="Due _x000a_Period" dataDxfId="45">
      <calculatedColumnFormula>IFERROR(IF(Invoice_Info[[#This Row],[Status]]="Past Due",IF(PD-Invoice_Info[[#This Row],[Due Date]]&lt;30,
"1st Month",IF(PD-Invoice_Info[[#This Row],[Due Date]]&lt;60,"2nd Month",
IF(PD-Invoice_Info[[#This Row],[Due Date]]&lt;90,"3rd Month",
"90+ Days"))),""),"")</calculatedColumnFormula>
    </tableColumn>
    <tableColumn id="10" xr3:uid="{524BD7F5-383C-4AEA-B551-D53C03988824}" name="Selected" dataDxfId="44">
      <calculatedColumnFormula>IFERROR(IF(_xlfn.AGGREGATE(3,5,
Invoice_Info[[#This Row],[Due]])=1,1,0),"")</calculatedColumnFormula>
    </tableColumn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4324988-E513-4B82-B852-1912772F9FA7}" name="Table9" displayName="Table9" ref="B3:I9" totalsRowShown="0" headerRowDxfId="43" dataDxfId="41" headerRowBorderDxfId="42" tableBorderDxfId="40" totalsRowBorderDxfId="39">
  <autoFilter ref="B3:I9" xr:uid="{B4324988-E513-4B82-B852-1912772F9FA7}"/>
  <tableColumns count="8">
    <tableColumn id="1" xr3:uid="{9156396D-2D83-4688-A42F-98156D9B31D5}" name="Invoice No." dataDxfId="38"/>
    <tableColumn id="2" xr3:uid="{6DB4810F-6CA2-49F4-A757-3B25D91A66D5}" name="Date" dataDxfId="37"/>
    <tableColumn id="3" xr3:uid="{3F541CA0-B5C0-429B-A0BD-27F1D94C49FA}" name="Due Date" dataDxfId="36"/>
    <tableColumn id="4" xr3:uid="{293BC908-C291-40D2-9043-AAD1CECC886C}" name="Name" dataDxfId="35"/>
    <tableColumn id="5" xr3:uid="{0BCD1F23-FF0B-4770-9B72-4B928B8A9C28}" name="Invoice " dataDxfId="34"/>
    <tableColumn id="6" xr3:uid="{01A5153D-E1C1-4337-BBE4-BF110CED2485}" name="Paid" dataDxfId="33"/>
    <tableColumn id="7" xr3:uid="{8AFB503D-7FF6-4DFD-BD02-30E035F69B6A}" name="Paying Date" dataDxfId="32"/>
    <tableColumn id="8" xr3:uid="{80B49414-48B8-4BE3-B102-A3B9DDA18A13}" name="Outstanding" dataDxfId="3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2507541-DEDF-4F3E-B1CC-8AC62401C3F9}" name="InvoiceTable" displayName="InvoiceTable" ref="B7:H12" headerRowDxfId="30">
  <autoFilter ref="B7:H12" xr:uid="{32507541-DEDF-4F3E-B1CC-8AC62401C3F9}"/>
  <tableColumns count="7">
    <tableColumn id="8" xr3:uid="{A603AAB9-246F-4F94-8BC1-5027CAA43BD8}" name="Date" totalsRowLabel="Total" dataCellStyle="Date"/>
    <tableColumn id="1" xr3:uid="{D1CE4E04-2A90-43FB-887C-751B76FFDC2A}" name="Product ID" dataCellStyle="Table details left aligned"/>
    <tableColumn id="2" xr3:uid="{43B5EB44-B0D2-4B24-B0B5-98D4DE602D68}" name="Description" dataCellStyle="Table details left aligned"/>
    <tableColumn id="3" xr3:uid="{CB92339B-E8AC-4F5D-AEA3-BC94A3E05320}" name="Qty"/>
    <tableColumn id="4" xr3:uid="{AC4E6B35-2B90-48D4-A652-D3B7676C41A4}" name="Unit Price"/>
    <tableColumn id="5" xr3:uid="{6BD59477-8F09-4623-A968-090EC3E34FFA}" name="Discount"/>
    <tableColumn id="6" xr3:uid="{DD8DC2F3-2015-4DFE-8D44-2AE6F9053BD1}" name="Total">
      <calculatedColumnFormula>IF(AND(InvoiceTable[[#This Row],[Qty]]&lt;&gt;"",InvoiceTable[[#This Row],[Unit Price]]&lt;&gt;""),(InvoiceTable[[#This Row],[Qty]]*InvoiceTable[[#This Row],[Unit Price]])-InvoiceTable[[#This Row],[Discount]],"")</calculatedColumnFormula>
    </tableColumn>
  </tableColumns>
  <tableStyleInfo name="Commercial Invoice" showFirstColumn="0" showLastColumn="0" showRowStripes="1" showColumnStripes="0"/>
  <extLst>
    <ext xmlns:x14="http://schemas.microsoft.com/office/spreadsheetml/2009/9/main" uri="{504A1905-F514-4f6f-8877-14C23A59335A}">
      <x14:table altTextSummary="Enter Date, Item #, Description, Quantity, Unit Price, &amp; Discount in this table. Total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E247DD7-2FA8-42B6-A9F9-E3C12AB5D6E7}" name="CustomerList" displayName="CustomerList" ref="B2:I5" headerRowDxfId="29" dataDxfId="28" totalsRowDxfId="27" headerRowBorderDxfId="25" tableBorderDxfId="26" headerRowCellStyle="Normal">
  <autoFilter ref="B2:I5" xr:uid="{EE247DD7-2FA8-42B6-A9F9-E3C12AB5D6E7}"/>
  <tableColumns count="8">
    <tableColumn id="2" xr3:uid="{CEE5837C-895B-4FC5-9A7C-08687FE45BA2}" name="Company" dataDxfId="24"/>
    <tableColumn id="3" xr3:uid="{A5E61327-720C-4694-846A-AF2B543842D5}" name="Contact Name" dataDxfId="23"/>
    <tableColumn id="4" xr3:uid="{955AFAF9-67D8-43B7-9769-DDDC3D5A3BE5}" name="Address" dataDxfId="22"/>
    <tableColumn id="7" xr3:uid="{8714D572-B00E-4CC0-B74B-9250C0E6C92F}" name="ZIP Code" dataDxfId="17"/>
    <tableColumn id="5" xr3:uid="{C5290B92-112F-431D-805C-0AEE6A1FEAE1}" name="City" dataDxfId="18"/>
    <tableColumn id="6" xr3:uid="{D9132775-D945-41A9-A2EC-7AA0EB4AE101}" name="State" dataDxfId="21"/>
    <tableColumn id="8" xr3:uid="{8BB39772-F8C4-4C8E-9B2B-24A2AFB8875C}" name="Phone" dataDxfId="20" dataCellStyle="Phone"/>
    <tableColumn id="10" xr3:uid="{CEA6BEB9-A9CB-4509-BD01-1F450D0E5733}" name="Email" dataDxfId="19"/>
  </tableColumns>
  <tableStyleInfo name="Commercial Invoice" showFirstColumn="0" showLastColumn="0" showRowStripes="1" showColumnStripes="0"/>
  <extLst>
    <ext xmlns:x14="http://schemas.microsoft.com/office/spreadsheetml/2009/9/main" uri="{504A1905-F514-4f6f-8877-14C23A59335A}">
      <x14:table altTextSummary="Enter customer details such as Company Name, Contact Name, Address, Phone, Email, &amp; Fax number in this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AC82FD-8518-44D2-8A2D-4004CC112DCF}" name="Invoice_Info5" displayName="Invoice_Info5" ref="B10:J15" totalsRowShown="0" headerRowDxfId="16" dataDxfId="15" headerRowBorderDxfId="13" tableBorderDxfId="14" totalsRowBorderDxfId="12">
  <autoFilter ref="B10:J15" xr:uid="{C86BFD6B-5733-46FD-A0D1-9E97E428A4DF}"/>
  <sortState xmlns:xlrd2="http://schemas.microsoft.com/office/spreadsheetml/2017/richdata2" ref="B11:J15">
    <sortCondition ref="C10:C15"/>
  </sortState>
  <tableColumns count="9">
    <tableColumn id="2" xr3:uid="{14680E8C-7AD7-48B5-8999-F0C94C6BD911}" name="Name" dataDxfId="11"/>
    <tableColumn id="4" xr3:uid="{CD1AC6C8-C0AA-4006-B4AB-B0E24B75A78B}" name="Date" dataDxfId="10"/>
    <tableColumn id="5" xr3:uid="{386AD011-221D-41F3-9331-7932AB1FC063}" name="Due Date" dataDxfId="9"/>
    <tableColumn id="3" xr3:uid="{F166BF69-8DF7-4646-A167-578ED30C85D0}" name="Invoice Bill" dataDxfId="8"/>
    <tableColumn id="6" xr3:uid="{587127D8-3F03-4376-8BB6-D03EF8DCF7B2}" name="Paid" dataDxfId="7"/>
    <tableColumn id="7" xr3:uid="{2601D2C9-1ACC-40B9-87BF-217B0B3EFB8F}" name="Due" dataDxfId="6">
      <calculatedColumnFormula>IFERROR(Invoice_Info5[[#This Row],[Invoice Bill]]-Invoice_Info5[[#This Row],[Paid]],"")</calculatedColumnFormula>
    </tableColumn>
    <tableColumn id="8" xr3:uid="{0C3CB917-122A-4183-AE0F-AB700CBA5ED5}" name="Status" dataDxfId="5">
      <calculatedColumnFormula>IFERROR(IF(OR(Invoice_Info5[[#This Row],[Invoice Bill]]="",Invoice_Info5[[#This Row],[Date]]="",Invoice_Info5[[#This Row],[Due Date]]="", Invoice_Info5[[#This Row],[Due Date]]&lt;Invoice_Info5[[#This Row],[Date]]),"Error",IF(Invoice_Info5[[#This Row],[Due]]=0,"Fully Paid", IF(Invoice_Info5[[#This Row],[Due]]&gt;0,IF(PD&lt;Invoice_Info5[[#This Row],[Due Date]],"Recent",IF(PD=Invoice_Info5[[#This Row],[Due Date]], "Due Today",IF(PD&gt;Invoice_Info5[[#This Row],[Due Date]],"Past Due"))),IF(Invoice_Info5[[#This Row],[Due]]&lt;0, "Get Return")))),"")</calculatedColumnFormula>
    </tableColumn>
    <tableColumn id="9" xr3:uid="{29877CD4-43C3-41A2-83FE-02A47E648139}" name="Due _x000a_Period" dataDxfId="4">
      <calculatedColumnFormula>IFERROR(IF(Invoice_Info5[[#This Row],[Status]]="Past Due",IF(PD-Invoice_Info5[[#This Row],[Due Date]]&lt;30,
"1st Month",IF(PD-Invoice_Info5[[#This Row],[Due Date]]&lt;60,"2nd Month",
IF(PD-Invoice_Info5[[#This Row],[Due Date]]&lt;90,"3rd Month",
"90+ Days"))),""),"")</calculatedColumnFormula>
    </tableColumn>
    <tableColumn id="10" xr3:uid="{ED914C7E-FE90-4939-8B58-26372FE4A20B}" name="Selected" dataDxfId="3">
      <calculatedColumnFormula>IFERROR(IF(_xlfn.AGGREGATE(3,5,
Invoice_Info5[[#This Row],[Due]])=1,1,0),"")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am0900@gmail.com" TargetMode="External"/><Relationship Id="rId2" Type="http://schemas.openxmlformats.org/officeDocument/2006/relationships/hyperlink" Target="mailto:luke01@gmail.com" TargetMode="External"/><Relationship Id="rId1" Type="http://schemas.openxmlformats.org/officeDocument/2006/relationships/hyperlink" Target="mailto:noahyt@gmail.com" TargetMode="External"/><Relationship Id="rId5" Type="http://schemas.openxmlformats.org/officeDocument/2006/relationships/table" Target="../tables/table4.xm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F86F-A992-4367-BDF5-6A1C99818449}">
  <dimension ref="B2:N18"/>
  <sheetViews>
    <sheetView showGridLines="0" workbookViewId="0">
      <selection activeCell="G6" sqref="G6"/>
    </sheetView>
  </sheetViews>
  <sheetFormatPr defaultRowHeight="20.100000000000001" customHeight="1" x14ac:dyDescent="0.25"/>
  <cols>
    <col min="1" max="1" width="3.7109375" style="2" customWidth="1"/>
    <col min="2" max="2" width="12.140625" style="2" bestFit="1" customWidth="1"/>
    <col min="3" max="3" width="11.28515625" style="2" customWidth="1"/>
    <col min="4" max="4" width="12.5703125" style="2" customWidth="1"/>
    <col min="5" max="5" width="14.42578125" style="2" customWidth="1"/>
    <col min="6" max="6" width="9.42578125" style="2" bestFit="1" customWidth="1"/>
    <col min="7" max="7" width="10.5703125" style="2" customWidth="1"/>
    <col min="8" max="8" width="11" style="2" bestFit="1" customWidth="1"/>
    <col min="9" max="9" width="11.7109375" style="2" customWidth="1"/>
    <col min="10" max="10" width="12.7109375" style="2" customWidth="1"/>
    <col min="11" max="16384" width="9.140625" style="2"/>
  </cols>
  <sheetData>
    <row r="2" spans="2:14" ht="31.5" customHeight="1" thickBot="1" x14ac:dyDescent="0.3">
      <c r="B2" s="79" t="s">
        <v>34</v>
      </c>
      <c r="C2" s="79"/>
      <c r="D2" s="79"/>
      <c r="E2" s="79"/>
      <c r="F2" s="79"/>
      <c r="G2" s="79"/>
      <c r="H2" s="79"/>
      <c r="I2" s="79"/>
      <c r="J2" s="79"/>
    </row>
    <row r="3" spans="2:14" ht="20.100000000000001" customHeight="1" thickTop="1" x14ac:dyDescent="0.25">
      <c r="B3" s="15"/>
      <c r="C3" s="16"/>
      <c r="D3" s="15"/>
      <c r="E3" s="17"/>
      <c r="F3" s="14"/>
      <c r="G3" s="14"/>
      <c r="H3" s="15"/>
      <c r="I3" s="14"/>
      <c r="J3" s="14"/>
      <c r="N3" s="45">
        <f ca="1">TODAY()</f>
        <v>44711</v>
      </c>
    </row>
    <row r="4" spans="2:14" ht="20.100000000000001" customHeight="1" x14ac:dyDescent="0.25">
      <c r="B4" s="18" t="s">
        <v>38</v>
      </c>
      <c r="C4" s="19"/>
      <c r="D4" s="18" t="s">
        <v>39</v>
      </c>
      <c r="E4" s="20"/>
      <c r="F4" s="20"/>
      <c r="G4" s="20"/>
      <c r="H4" s="15"/>
      <c r="I4" s="14"/>
      <c r="J4" s="21"/>
    </row>
    <row r="5" spans="2:14" ht="20.100000000000001" customHeight="1" x14ac:dyDescent="0.25">
      <c r="B5" s="31" t="str">
        <f ca="1">IFERROR("INVOICES: "&amp;COUNTIFS(Invoice_Info[Status],"Recent",Invoice_Info[Selected],1)
+COUNTIFS(Invoice_Info[Status],"Due Today",Invoice_Info[Selected],1),"")</f>
        <v>INVOICES: 0</v>
      </c>
      <c r="C5" s="22"/>
      <c r="D5" s="31" t="str">
        <f ca="1">IFERROR("INVOICES: "&amp;COUNTIFS(Invoice_Info[Status],
"Past Due",Invoice_Info[Selected],1),"")</f>
        <v>INVOICES: 5</v>
      </c>
      <c r="E5" s="23" t="s">
        <v>29</v>
      </c>
      <c r="F5" s="23" t="s">
        <v>0</v>
      </c>
      <c r="G5" s="23" t="s">
        <v>32</v>
      </c>
      <c r="H5" s="15"/>
      <c r="I5" s="14"/>
      <c r="J5" s="21"/>
    </row>
    <row r="6" spans="2:14" ht="20.100000000000001" customHeight="1" x14ac:dyDescent="0.25">
      <c r="B6" s="46">
        <f ca="1">IFERROR(SUMIFS(Invoice_Info[Due],Invoice_Info[Status],"Recent",
Invoice_Info[Selected],1)+SUMIFS(Invoice_Info[Due],
Invoice_Info[Status],"Due Today",Invoice_Info[Selected],1),"")</f>
        <v>0</v>
      </c>
      <c r="C6" s="27"/>
      <c r="D6" s="46">
        <f ca="1">IFERROR(SUMIFS(Invoice_Info[Due],Invoice_Info[Status],
"Past Due",Invoice_Info[Selected],1),"")</f>
        <v>3392</v>
      </c>
      <c r="E6" s="24" t="s">
        <v>35</v>
      </c>
      <c r="F6" s="24">
        <f ca="1">IFERROR(COUNTIFS(Invoice_Info[Due 
Period],E6,Invoice_Info[Selected],1),"")</f>
        <v>2</v>
      </c>
      <c r="G6" s="25">
        <f ca="1">IFERROR(SUMIFS(Invoice_Info[Due],Invoice_Info[Due 
Period],E6,Invoice_Info[Selected],1),"")</f>
        <v>1092</v>
      </c>
      <c r="H6" s="15"/>
      <c r="I6" s="14"/>
      <c r="J6" s="14"/>
    </row>
    <row r="7" spans="2:14" ht="20.100000000000001" customHeight="1" x14ac:dyDescent="0.25">
      <c r="B7" s="26" t="s">
        <v>1</v>
      </c>
      <c r="C7" s="20"/>
      <c r="D7" s="26" t="s">
        <v>1</v>
      </c>
      <c r="E7" s="24" t="s">
        <v>36</v>
      </c>
      <c r="F7" s="24">
        <f ca="1">IFERROR(COUNTIFS(Invoice_Info[Due 
Period],E7,Invoice_Info[Selected],1),"")</f>
        <v>1</v>
      </c>
      <c r="G7" s="25">
        <f ca="1">IFERROR(SUMIFS(Invoice_Info[Due],Invoice_Info[Due 
Period],E7,Invoice_Info[Selected],1),"")</f>
        <v>500</v>
      </c>
      <c r="H7" s="15"/>
      <c r="I7" s="14"/>
      <c r="J7" s="14"/>
    </row>
    <row r="8" spans="2:14" ht="20.100000000000001" customHeight="1" x14ac:dyDescent="0.25">
      <c r="B8" s="20"/>
      <c r="C8" s="20"/>
      <c r="D8" s="20"/>
      <c r="E8" s="24" t="s">
        <v>25</v>
      </c>
      <c r="F8" s="24">
        <f ca="1">IFERROR(COUNTIFS(Invoice_Info[Due 
Period],E8,Invoice_Info[Selected],1),"")</f>
        <v>1</v>
      </c>
      <c r="G8" s="25">
        <f ca="1">IFERROR(SUMIFS(Invoice_Info[Due],Invoice_Info[Due 
Period],E8,Invoice_Info[Selected],1),"")</f>
        <v>200</v>
      </c>
      <c r="H8" s="15"/>
      <c r="I8" s="14"/>
      <c r="J8" s="14"/>
    </row>
    <row r="9" spans="2:14" ht="20.100000000000001" customHeight="1" x14ac:dyDescent="0.25">
      <c r="B9" s="27"/>
      <c r="C9" s="20"/>
      <c r="D9" s="28"/>
      <c r="E9" s="29" t="s">
        <v>37</v>
      </c>
      <c r="F9" s="24">
        <f ca="1">IFERROR(COUNTIFS(Invoice_Info[Due 
Period],E9,Invoice_Info[Selected],1),"")</f>
        <v>1</v>
      </c>
      <c r="G9" s="25">
        <f ca="1">IFERROR(SUMIFS(Invoice_Info[Due],Invoice_Info[Due 
Period],E9,Invoice_Info[Selected],1),"")</f>
        <v>1600</v>
      </c>
      <c r="H9" s="15"/>
      <c r="I9" s="14"/>
      <c r="J9" s="14"/>
    </row>
    <row r="10" spans="2:14" ht="6.75" customHeight="1" x14ac:dyDescent="0.25">
      <c r="B10" s="14"/>
      <c r="C10" s="14"/>
      <c r="D10" s="14"/>
      <c r="E10" s="14"/>
      <c r="F10" s="14"/>
      <c r="G10" s="30"/>
      <c r="H10" s="14"/>
      <c r="I10" s="14"/>
      <c r="J10" s="14"/>
    </row>
    <row r="11" spans="2:14" s="12" customFormat="1" ht="29.25" customHeight="1" x14ac:dyDescent="0.25">
      <c r="B11" s="32" t="s">
        <v>26</v>
      </c>
      <c r="C11" s="33" t="s">
        <v>9</v>
      </c>
      <c r="D11" s="33" t="s">
        <v>2</v>
      </c>
      <c r="E11" s="33" t="s">
        <v>28</v>
      </c>
      <c r="F11" s="33" t="s">
        <v>5</v>
      </c>
      <c r="G11" s="33" t="s">
        <v>31</v>
      </c>
      <c r="H11" s="33" t="s">
        <v>4</v>
      </c>
      <c r="I11" s="34" t="s">
        <v>33</v>
      </c>
      <c r="J11" s="35" t="s">
        <v>30</v>
      </c>
    </row>
    <row r="12" spans="2:14" s="13" customFormat="1" ht="20.100000000000001" customHeight="1" x14ac:dyDescent="0.25">
      <c r="B12" s="36" t="s">
        <v>40</v>
      </c>
      <c r="C12" s="52">
        <v>44594</v>
      </c>
      <c r="D12" s="52">
        <v>44613</v>
      </c>
      <c r="E12" s="37">
        <v>1000</v>
      </c>
      <c r="F12" s="37">
        <v>1000</v>
      </c>
      <c r="G12" s="37">
        <f>IFERROR(Invoice_Info[[#This Row],[Invoice Bill]]-Invoice_Info[[#This Row],[Paid]],"")</f>
        <v>0</v>
      </c>
      <c r="H12" s="38" t="str">
        <f>IFERROR(IF(OR(Invoice_Info[[#This Row],[Invoice Bill]]="",Invoice_Info[[#This Row],[Date]]="",Invoice_Info[[#This Row],[Due Date]]="", Invoice_Info[[#This Row],[Due Date]]&lt;Invoice_Info[[#This Row],[Date]]),"Error",IF(Invoice_Info[[#This Row],[Due]]=0,"Fully Paid", IF(Invoice_Info[[#This Row],[Due]]&gt;0,IF(PD&lt;Invoice_Info[[#This Row],[Due Date]],"Recent",IF(PD=Invoice_Info[[#This Row],[Due Date]], "Due Today",IF(PD&gt;Invoice_Info[[#This Row],[Due Date]],"Past Due"))),IF(Invoice_Info[[#This Row],[Due]]&lt;0, "Get Return")))),"")</f>
        <v>Fully Paid</v>
      </c>
      <c r="I12" s="38" t="str">
        <f>IFERROR(IF(Invoice_Info[[#This Row],[Status]]="Past Due",IF(PD-Invoice_Info[[#This Row],[Due Date]]&lt;30,
"1st Month",IF(PD-Invoice_Info[[#This Row],[Due Date]]&lt;60,"2nd Month",
IF(PD-Invoice_Info[[#This Row],[Due Date]]&lt;90,"3rd Month",
"90+ Days"))),""),"")</f>
        <v/>
      </c>
      <c r="J12" s="39">
        <f>IFERROR(IF(_xlfn.AGGREGATE(3,5,
Invoice_Info[[#This Row],[Due]])=1,1,0),"")</f>
        <v>1</v>
      </c>
    </row>
    <row r="13" spans="2:14" ht="20.100000000000001" customHeight="1" x14ac:dyDescent="0.25">
      <c r="B13" s="47" t="s">
        <v>41</v>
      </c>
      <c r="C13" s="53">
        <v>44654</v>
      </c>
      <c r="D13" s="53">
        <v>44682</v>
      </c>
      <c r="E13" s="48">
        <v>2892</v>
      </c>
      <c r="F13" s="48">
        <v>2000</v>
      </c>
      <c r="G13" s="48">
        <f>IFERROR(Invoice_Info[[#This Row],[Invoice Bill]]-Invoice_Info[[#This Row],[Paid]],"")</f>
        <v>892</v>
      </c>
      <c r="H13" s="49" t="str">
        <f ca="1">IFERROR(IF(OR(Invoice_Info[[#This Row],[Invoice Bill]]="",Invoice_Info[[#This Row],[Date]]="",Invoice_Info[[#This Row],[Due Date]]="", Invoice_Info[[#This Row],[Due Date]]&lt;Invoice_Info[[#This Row],[Date]]),"Error",IF(Invoice_Info[[#This Row],[Due]]=0,"Fully Paid", IF(Invoice_Info[[#This Row],[Due]]&gt;0,IF(PD&lt;Invoice_Info[[#This Row],[Due Date]],"Recent",IF(PD=Invoice_Info[[#This Row],[Due Date]], "Due Today",IF(PD&gt;Invoice_Info[[#This Row],[Due Date]],"Past Due"))),IF(Invoice_Info[[#This Row],[Due]]&lt;0, "Get Return")))),"")</f>
        <v>Past Due</v>
      </c>
      <c r="I13" s="49" t="str">
        <f ca="1">IFERROR(IF(Invoice_Info[[#This Row],[Status]]="Past Due",IF(PD-Invoice_Info[[#This Row],[Due Date]]&lt;30,
"1st Month",IF(PD-Invoice_Info[[#This Row],[Due Date]]&lt;60,"2nd Month",
IF(PD-Invoice_Info[[#This Row],[Due Date]]&lt;90,"3rd Month",
"90+ Days"))),""),"")</f>
        <v>1st Month</v>
      </c>
      <c r="J13" s="50">
        <f>IFERROR(IF(_xlfn.AGGREGATE(3,5,
Invoice_Info[[#This Row],[Due]])=1,1,0),"")</f>
        <v>1</v>
      </c>
    </row>
    <row r="14" spans="2:14" ht="20.100000000000001" customHeight="1" x14ac:dyDescent="0.25">
      <c r="B14" s="47" t="s">
        <v>42</v>
      </c>
      <c r="C14" s="53">
        <v>44671</v>
      </c>
      <c r="D14" s="53">
        <v>44706</v>
      </c>
      <c r="E14" s="48">
        <v>3200</v>
      </c>
      <c r="F14" s="48">
        <v>3000</v>
      </c>
      <c r="G14" s="48">
        <f>IFERROR(Invoice_Info[[#This Row],[Invoice Bill]]-Invoice_Info[[#This Row],[Paid]],"")</f>
        <v>200</v>
      </c>
      <c r="H14" s="49" t="str">
        <f ca="1">IFERROR(IF(OR(Invoice_Info[[#This Row],[Invoice Bill]]="",Invoice_Info[[#This Row],[Date]]="",Invoice_Info[[#This Row],[Due Date]]="", Invoice_Info[[#This Row],[Due Date]]&lt;Invoice_Info[[#This Row],[Date]]),"Error",IF(Invoice_Info[[#This Row],[Due]]=0,"Fully Paid", IF(Invoice_Info[[#This Row],[Due]]&gt;0,IF(PD&lt;Invoice_Info[[#This Row],[Due Date]],"Recent",IF(PD=Invoice_Info[[#This Row],[Due Date]], "Due Today",IF(PD&gt;Invoice_Info[[#This Row],[Due Date]],"Past Due"))),IF(Invoice_Info[[#This Row],[Due]]&lt;0, "Get Return")))),"")</f>
        <v>Past Due</v>
      </c>
      <c r="I14" s="49" t="str">
        <f ca="1">IFERROR(IF(Invoice_Info[[#This Row],[Status]]="Past Due",IF(PD-Invoice_Info[[#This Row],[Due Date]]&lt;30,
"1st Month",IF(PD-Invoice_Info[[#This Row],[Due Date]]&lt;60,"2nd Month",
IF(PD-Invoice_Info[[#This Row],[Due Date]]&lt;90,"3rd Month",
"90+ Days"))),""),"")</f>
        <v>1st Month</v>
      </c>
      <c r="J14" s="50">
        <f>IFERROR(IF(_xlfn.AGGREGATE(3,5,
Invoice_Info[[#This Row],[Due]])=1,1,0),"")</f>
        <v>1</v>
      </c>
    </row>
    <row r="15" spans="2:14" ht="20.100000000000001" customHeight="1" x14ac:dyDescent="0.25">
      <c r="B15" s="47" t="s">
        <v>43</v>
      </c>
      <c r="C15" s="53">
        <v>44599</v>
      </c>
      <c r="D15" s="53">
        <v>44622</v>
      </c>
      <c r="E15" s="48">
        <v>2100</v>
      </c>
      <c r="F15" s="48">
        <v>1900</v>
      </c>
      <c r="G15" s="48">
        <f>IFERROR(Invoice_Info[[#This Row],[Invoice Bill]]-Invoice_Info[[#This Row],[Paid]],"")</f>
        <v>200</v>
      </c>
      <c r="H15" s="49" t="str">
        <f ca="1">IFERROR(IF(OR(Invoice_Info[[#This Row],[Invoice Bill]]="",Invoice_Info[[#This Row],[Date]]="",Invoice_Info[[#This Row],[Due Date]]="", Invoice_Info[[#This Row],[Due Date]]&lt;Invoice_Info[[#This Row],[Date]]),"Error",IF(Invoice_Info[[#This Row],[Due]]=0,"Fully Paid", IF(Invoice_Info[[#This Row],[Due]]&gt;0,IF(PD&lt;Invoice_Info[[#This Row],[Due Date]],"Recent",IF(PD=Invoice_Info[[#This Row],[Due Date]], "Due Today",IF(PD&gt;Invoice_Info[[#This Row],[Due Date]],"Past Due"))),IF(Invoice_Info[[#This Row],[Due]]&lt;0, "Get Return")))),"")</f>
        <v>Past Due</v>
      </c>
      <c r="I15" s="49" t="str">
        <f ca="1">IFERROR(IF(Invoice_Info[[#This Row],[Status]]="Past Due",IF(PD-Invoice_Info[[#This Row],[Due Date]]&lt;30,
"1st Month",IF(PD-Invoice_Info[[#This Row],[Due Date]]&lt;60,"2nd Month",
IF(PD-Invoice_Info[[#This Row],[Due Date]]&lt;90,"3rd Month",
"90+ Days"))),""),"")</f>
        <v>3rd Month</v>
      </c>
      <c r="J15" s="50">
        <f>IFERROR(IF(_xlfn.AGGREGATE(3,5,
Invoice_Info[[#This Row],[Due]])=1,1,0),"")</f>
        <v>1</v>
      </c>
    </row>
    <row r="16" spans="2:14" ht="20.100000000000001" customHeight="1" x14ac:dyDescent="0.25">
      <c r="B16" s="47" t="s">
        <v>44</v>
      </c>
      <c r="C16" s="53">
        <v>44562</v>
      </c>
      <c r="D16" s="53">
        <v>44595</v>
      </c>
      <c r="E16" s="48">
        <v>5000</v>
      </c>
      <c r="F16" s="48">
        <v>3400</v>
      </c>
      <c r="G16" s="48">
        <f>IFERROR(Invoice_Info[[#This Row],[Invoice Bill]]-Invoice_Info[[#This Row],[Paid]],"")</f>
        <v>1600</v>
      </c>
      <c r="H16" s="49" t="str">
        <f ca="1">IFERROR(IF(OR(Invoice_Info[[#This Row],[Invoice Bill]]="",Invoice_Info[[#This Row],[Date]]="",Invoice_Info[[#This Row],[Due Date]]="", Invoice_Info[[#This Row],[Due Date]]&lt;Invoice_Info[[#This Row],[Date]]),"Error",IF(Invoice_Info[[#This Row],[Due]]=0,"Fully Paid", IF(Invoice_Info[[#This Row],[Due]]&gt;0,IF(PD&lt;Invoice_Info[[#This Row],[Due Date]],"Recent",IF(PD=Invoice_Info[[#This Row],[Due Date]], "Due Today",IF(PD&gt;Invoice_Info[[#This Row],[Due Date]],"Past Due"))),IF(Invoice_Info[[#This Row],[Due]]&lt;0, "Get Return")))),"")</f>
        <v>Past Due</v>
      </c>
      <c r="I16" s="49" t="str">
        <f ca="1">IFERROR(IF(Invoice_Info[[#This Row],[Status]]="Past Due",IF(PD-Invoice_Info[[#This Row],[Due Date]]&lt;30,
"1st Month",IF(PD-Invoice_Info[[#This Row],[Due Date]]&lt;60,"2nd Month",
IF(PD-Invoice_Info[[#This Row],[Due Date]]&lt;90,"3rd Month",
"90+ Days"))),""),"")</f>
        <v>90+ Days</v>
      </c>
      <c r="J16" s="50">
        <f>IFERROR(IF(_xlfn.AGGREGATE(3,5,
Invoice_Info[[#This Row],[Due]])=1,1,0),"")</f>
        <v>1</v>
      </c>
    </row>
    <row r="17" spans="2:10" ht="20.100000000000001" customHeight="1" x14ac:dyDescent="0.25">
      <c r="B17" s="47" t="s">
        <v>45</v>
      </c>
      <c r="C17" s="53">
        <v>44624</v>
      </c>
      <c r="D17" s="53">
        <v>44653</v>
      </c>
      <c r="E17" s="48">
        <v>3400</v>
      </c>
      <c r="F17" s="48">
        <v>2900</v>
      </c>
      <c r="G17" s="48">
        <f>IFERROR(Invoice_Info[[#This Row],[Invoice Bill]]-Invoice_Info[[#This Row],[Paid]],"")</f>
        <v>500</v>
      </c>
      <c r="H17" s="49" t="str">
        <f ca="1">IFERROR(IF(OR(Invoice_Info[[#This Row],[Invoice Bill]]="",Invoice_Info[[#This Row],[Date]]="",Invoice_Info[[#This Row],[Due Date]]="", Invoice_Info[[#This Row],[Due Date]]&lt;Invoice_Info[[#This Row],[Date]]),"Error",IF(Invoice_Info[[#This Row],[Due]]=0,"Fully Paid", IF(Invoice_Info[[#This Row],[Due]]&gt;0,IF(PD&lt;Invoice_Info[[#This Row],[Due Date]],"Recent",IF(PD=Invoice_Info[[#This Row],[Due Date]], "Due Today",IF(PD&gt;Invoice_Info[[#This Row],[Due Date]],"Past Due"))),IF(Invoice_Info[[#This Row],[Due]]&lt;0, "Get Return")))),"")</f>
        <v>Past Due</v>
      </c>
      <c r="I17" s="49" t="str">
        <f ca="1">IFERROR(IF(Invoice_Info[[#This Row],[Status]]="Past Due",IF(PD-Invoice_Info[[#This Row],[Due Date]]&lt;30,
"1st Month",IF(PD-Invoice_Info[[#This Row],[Due Date]]&lt;60,"2nd Month",
IF(PD-Invoice_Info[[#This Row],[Due Date]]&lt;90,"3rd Month",
"90+ Days"))),""),"")</f>
        <v>2nd Month</v>
      </c>
      <c r="J17" s="50">
        <f>IFERROR(IF(_xlfn.AGGREGATE(3,5,
Invoice_Info[[#This Row],[Due]])=1,1,0),"")</f>
        <v>1</v>
      </c>
    </row>
    <row r="18" spans="2:10" ht="20.100000000000001" customHeight="1" x14ac:dyDescent="0.25">
      <c r="B18" s="51"/>
      <c r="C18" s="51"/>
      <c r="D18" s="51"/>
      <c r="E18" s="51"/>
      <c r="F18" s="51"/>
      <c r="G18" s="51"/>
      <c r="H18" s="51"/>
      <c r="I18" s="51"/>
      <c r="J18" s="51"/>
    </row>
  </sheetData>
  <mergeCells count="1">
    <mergeCell ref="B2:J2"/>
  </mergeCells>
  <conditionalFormatting sqref="B12:F17">
    <cfRule type="expression" dxfId="2" priority="5">
      <formula>$H12="ERROR"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2073-9C62-4E24-9CDD-9A62ED304EB9}">
  <dimension ref="B2:I9"/>
  <sheetViews>
    <sheetView showGridLines="0" workbookViewId="0">
      <selection activeCell="D3" sqref="D3"/>
    </sheetView>
  </sheetViews>
  <sheetFormatPr defaultRowHeight="20.100000000000001" customHeight="1" x14ac:dyDescent="0.25"/>
  <cols>
    <col min="1" max="1" width="4.140625" style="1" customWidth="1"/>
    <col min="2" max="2" width="16" style="1" customWidth="1"/>
    <col min="3" max="3" width="10.140625" style="1" customWidth="1"/>
    <col min="4" max="4" width="14.140625" style="1" customWidth="1"/>
    <col min="5" max="5" width="11" style="1" customWidth="1"/>
    <col min="6" max="6" width="12.140625" style="1" customWidth="1"/>
    <col min="7" max="7" width="10" style="1" customWidth="1"/>
    <col min="8" max="8" width="16.7109375" style="1" customWidth="1"/>
    <col min="9" max="9" width="17.140625" style="1" customWidth="1"/>
    <col min="10" max="10" width="15.5703125" style="1" customWidth="1"/>
    <col min="11" max="16384" width="9.140625" style="1"/>
  </cols>
  <sheetData>
    <row r="2" spans="2:9" ht="20.100000000000001" customHeight="1" x14ac:dyDescent="0.25">
      <c r="B2" s="80" t="s">
        <v>46</v>
      </c>
      <c r="C2" s="80"/>
      <c r="D2" s="80"/>
      <c r="E2" s="80"/>
      <c r="F2" s="80"/>
      <c r="G2" s="80"/>
      <c r="H2" s="80"/>
      <c r="I2" s="80"/>
    </row>
    <row r="3" spans="2:9" ht="20.100000000000001" customHeight="1" x14ac:dyDescent="0.25">
      <c r="B3" s="54" t="s">
        <v>27</v>
      </c>
      <c r="C3" s="55" t="s">
        <v>9</v>
      </c>
      <c r="D3" s="55" t="s">
        <v>2</v>
      </c>
      <c r="E3" s="55" t="s">
        <v>26</v>
      </c>
      <c r="F3" s="55" t="s">
        <v>47</v>
      </c>
      <c r="G3" s="55" t="s">
        <v>5</v>
      </c>
      <c r="H3" s="55" t="s">
        <v>48</v>
      </c>
      <c r="I3" s="56" t="s">
        <v>3</v>
      </c>
    </row>
    <row r="4" spans="2:9" ht="20.100000000000001" customHeight="1" x14ac:dyDescent="0.25">
      <c r="B4" s="41">
        <v>13</v>
      </c>
      <c r="C4" s="58">
        <v>44654</v>
      </c>
      <c r="D4" s="58">
        <v>44664</v>
      </c>
      <c r="E4" s="40" t="s">
        <v>49</v>
      </c>
      <c r="F4" s="59">
        <v>2313</v>
      </c>
      <c r="G4" s="59">
        <v>2000</v>
      </c>
      <c r="H4" s="58">
        <v>44661</v>
      </c>
      <c r="I4" s="61">
        <f>F4-G4</f>
        <v>313</v>
      </c>
    </row>
    <row r="5" spans="2:9" ht="20.100000000000001" customHeight="1" x14ac:dyDescent="0.25">
      <c r="B5" s="41">
        <v>231</v>
      </c>
      <c r="C5" s="58">
        <v>44655</v>
      </c>
      <c r="D5" s="58">
        <v>44665</v>
      </c>
      <c r="E5" s="40" t="s">
        <v>50</v>
      </c>
      <c r="F5" s="59">
        <v>1231</v>
      </c>
      <c r="G5" s="59">
        <v>1000</v>
      </c>
      <c r="H5" s="58">
        <v>44671</v>
      </c>
      <c r="I5" s="61">
        <f t="shared" ref="I5:I8" si="0">F5-G5</f>
        <v>231</v>
      </c>
    </row>
    <row r="6" spans="2:9" ht="20.100000000000001" customHeight="1" x14ac:dyDescent="0.25">
      <c r="B6" s="41">
        <v>21</v>
      </c>
      <c r="C6" s="58">
        <v>44656</v>
      </c>
      <c r="D6" s="58">
        <v>44666</v>
      </c>
      <c r="E6" s="40" t="s">
        <v>51</v>
      </c>
      <c r="F6" s="59">
        <v>6743</v>
      </c>
      <c r="G6" s="59">
        <v>6500</v>
      </c>
      <c r="H6" s="58">
        <v>44661</v>
      </c>
      <c r="I6" s="61">
        <f t="shared" si="0"/>
        <v>243</v>
      </c>
    </row>
    <row r="7" spans="2:9" ht="20.100000000000001" customHeight="1" x14ac:dyDescent="0.25">
      <c r="B7" s="41">
        <v>45</v>
      </c>
      <c r="C7" s="58">
        <v>44657</v>
      </c>
      <c r="D7" s="58">
        <v>44667</v>
      </c>
      <c r="E7" s="40" t="s">
        <v>52</v>
      </c>
      <c r="F7" s="59">
        <v>4302</v>
      </c>
      <c r="G7" s="59">
        <v>4200</v>
      </c>
      <c r="H7" s="58">
        <v>44665</v>
      </c>
      <c r="I7" s="61">
        <f t="shared" si="0"/>
        <v>102</v>
      </c>
    </row>
    <row r="8" spans="2:9" ht="20.100000000000001" customHeight="1" x14ac:dyDescent="0.25">
      <c r="B8" s="42">
        <v>21</v>
      </c>
      <c r="C8" s="58">
        <v>44658</v>
      </c>
      <c r="D8" s="58">
        <v>44668</v>
      </c>
      <c r="E8" s="43" t="s">
        <v>53</v>
      </c>
      <c r="F8" s="60">
        <v>3456</v>
      </c>
      <c r="G8" s="60">
        <v>3000</v>
      </c>
      <c r="H8" s="44">
        <v>44663</v>
      </c>
      <c r="I8" s="61">
        <f t="shared" si="0"/>
        <v>456</v>
      </c>
    </row>
    <row r="9" spans="2:9" ht="20.100000000000001" customHeight="1" x14ac:dyDescent="0.25">
      <c r="B9" s="57" t="s">
        <v>14</v>
      </c>
      <c r="C9" s="43"/>
      <c r="D9" s="43"/>
      <c r="E9" s="43"/>
      <c r="F9" s="60">
        <f>SUM(F4:F8)</f>
        <v>18045</v>
      </c>
      <c r="G9" s="60">
        <f>SUM(G4:G8)</f>
        <v>16700</v>
      </c>
      <c r="H9" s="43"/>
      <c r="I9" s="62">
        <f>SUM(I4:I8)</f>
        <v>1345</v>
      </c>
    </row>
  </sheetData>
  <mergeCells count="1">
    <mergeCell ref="B2:I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CA04C-6DCF-4256-8FEC-958222F7EB6D}">
  <dimension ref="B1:H17"/>
  <sheetViews>
    <sheetView showGridLines="0" workbookViewId="0">
      <selection activeCell="M10" sqref="M10"/>
    </sheetView>
  </sheetViews>
  <sheetFormatPr defaultRowHeight="20.100000000000001" customHeight="1" x14ac:dyDescent="0.25"/>
  <cols>
    <col min="1" max="1" width="3.28515625" customWidth="1"/>
    <col min="2" max="2" width="9.85546875" customWidth="1"/>
    <col min="3" max="3" width="21.28515625" customWidth="1"/>
    <col min="4" max="4" width="15.7109375" bestFit="1" customWidth="1"/>
    <col min="5" max="5" width="20.28515625" customWidth="1"/>
    <col min="6" max="6" width="13.85546875" customWidth="1"/>
    <col min="7" max="7" width="17.42578125" customWidth="1"/>
    <col min="8" max="8" width="11" customWidth="1"/>
  </cols>
  <sheetData>
    <row r="1" spans="2:8" ht="20.100000000000001" customHeight="1" thickBot="1" x14ac:dyDescent="0.3">
      <c r="B1" s="82" t="s">
        <v>54</v>
      </c>
      <c r="C1" s="82"/>
      <c r="D1" s="82"/>
      <c r="E1" s="82"/>
      <c r="G1" s="101" t="s">
        <v>76</v>
      </c>
      <c r="H1" s="101"/>
    </row>
    <row r="2" spans="2:8" ht="17.25" customHeight="1" thickBot="1" x14ac:dyDescent="0.3">
      <c r="B2" s="82"/>
      <c r="C2" s="82"/>
      <c r="D2" s="82"/>
      <c r="E2" s="82"/>
      <c r="F2" s="65"/>
      <c r="G2" s="102"/>
      <c r="H2" s="102"/>
    </row>
    <row r="3" spans="2:8" ht="20.100000000000001" customHeight="1" thickBot="1" x14ac:dyDescent="0.3">
      <c r="B3" s="69" t="s">
        <v>77</v>
      </c>
      <c r="C3" s="71" t="s">
        <v>56</v>
      </c>
      <c r="D3" s="68" t="s">
        <v>81</v>
      </c>
      <c r="E3" s="67" t="str">
        <f>IFERROR(VLOOKUP(C3,CustomerList[],2,FALSE),"")</f>
        <v>Noah</v>
      </c>
      <c r="F3" s="63"/>
      <c r="G3" s="11" t="s">
        <v>6</v>
      </c>
      <c r="H3" s="103">
        <v>11921</v>
      </c>
    </row>
    <row r="4" spans="2:8" ht="20.100000000000001" customHeight="1" thickBot="1" x14ac:dyDescent="0.3">
      <c r="B4" s="95" t="s">
        <v>7</v>
      </c>
      <c r="C4" s="70" t="str">
        <f>IFERROR(VLOOKUP(C3,CustomerList[],3,FALSE),"") &amp; ", " &amp; CONCATENATE(VLOOKUP(C3,CustomerList[],4,FALSE))</f>
        <v>28 Bacon Street, 90123</v>
      </c>
      <c r="D4" s="68" t="s">
        <v>23</v>
      </c>
      <c r="E4" s="66" t="str">
        <f>IFERROR(VLOOKUP(C3,CustomerList[],7,FALSE),"")</f>
        <v>292-311-0231</v>
      </c>
      <c r="F4" s="63"/>
      <c r="G4" s="11" t="s">
        <v>8</v>
      </c>
      <c r="H4" s="104">
        <f ca="1">TODAY()</f>
        <v>44711</v>
      </c>
    </row>
    <row r="5" spans="2:8" ht="20.100000000000001" customHeight="1" thickBot="1" x14ac:dyDescent="0.3">
      <c r="B5" s="98"/>
      <c r="C5" s="99" t="str">
        <f>IF(VLOOKUP(C3,CustomerList[],4,FALSE)="","",IF(VLOOKUP(C3,CustomerList[],5,FALSE)&lt;&gt;"",CONCATENATE(VLOOKUP(C3,CustomerList[],5,FALSE),", ",VLOOKUP(C3,CustomerList[],6,FALSE)),CONCATENATE(VLOOKUP(C3,CustomerList[],6,FALSE))))</f>
        <v>Long Island, New York</v>
      </c>
      <c r="D5" s="68" t="s">
        <v>24</v>
      </c>
      <c r="E5" s="67" t="str">
        <f>IFERROR(VLOOKUP(C3,CustomerList[],8,FALSE),"")</f>
        <v>noahyt@gmail.com</v>
      </c>
      <c r="F5" s="64"/>
    </row>
    <row r="6" spans="2:8" ht="20.100000000000001" customHeight="1" x14ac:dyDescent="0.25">
      <c r="B6" s="96"/>
      <c r="C6" s="97"/>
      <c r="D6" s="4"/>
      <c r="E6" s="4"/>
      <c r="F6" s="5"/>
      <c r="G6" s="6"/>
      <c r="H6" s="4"/>
    </row>
    <row r="7" spans="2:8" ht="24.75" customHeight="1" x14ac:dyDescent="0.25">
      <c r="B7" s="105" t="s">
        <v>9</v>
      </c>
      <c r="C7" s="105" t="s">
        <v>78</v>
      </c>
      <c r="D7" s="105" t="s">
        <v>10</v>
      </c>
      <c r="E7" s="106" t="s">
        <v>11</v>
      </c>
      <c r="F7" s="106" t="s">
        <v>12</v>
      </c>
      <c r="G7" s="106" t="s">
        <v>13</v>
      </c>
      <c r="H7" s="106" t="s">
        <v>14</v>
      </c>
    </row>
    <row r="8" spans="2:8" ht="36" customHeight="1" x14ac:dyDescent="0.25">
      <c r="B8" s="73">
        <f ca="1">TODAY()</f>
        <v>44711</v>
      </c>
      <c r="C8" s="72" t="s">
        <v>83</v>
      </c>
      <c r="D8" s="72" t="s">
        <v>80</v>
      </c>
      <c r="E8" s="74">
        <v>3</v>
      </c>
      <c r="F8" s="75">
        <v>50</v>
      </c>
      <c r="G8" s="75">
        <v>20</v>
      </c>
      <c r="H8" s="76">
        <f>IF(AND(InvoiceTable[[#This Row],[Qty]]&lt;&gt;"",InvoiceTable[[#This Row],[Unit Price]]&lt;&gt;""),(InvoiceTable[[#This Row],[Qty]]*InvoiceTable[[#This Row],[Unit Price]])-InvoiceTable[[#This Row],[Discount]],"")</f>
        <v>130</v>
      </c>
    </row>
    <row r="9" spans="2:8" ht="34.5" customHeight="1" x14ac:dyDescent="0.25">
      <c r="B9" s="73">
        <f ca="1">TODAY()</f>
        <v>44711</v>
      </c>
      <c r="C9" s="72" t="s">
        <v>85</v>
      </c>
      <c r="D9" s="72" t="s">
        <v>84</v>
      </c>
      <c r="E9" s="74">
        <v>2</v>
      </c>
      <c r="F9" s="75">
        <v>40</v>
      </c>
      <c r="G9" s="75">
        <v>5</v>
      </c>
      <c r="H9" s="76">
        <f>IF(AND(InvoiceTable[[#This Row],[Qty]]&lt;&gt;"",InvoiceTable[[#This Row],[Unit Price]]&lt;&gt;""),(InvoiceTable[[#This Row],[Qty]]*InvoiceTable[[#This Row],[Unit Price]])-InvoiceTable[[#This Row],[Discount]],"")</f>
        <v>75</v>
      </c>
    </row>
    <row r="10" spans="2:8" ht="20.100000000000001" customHeight="1" x14ac:dyDescent="0.25">
      <c r="B10" s="10"/>
      <c r="C10" s="7"/>
      <c r="D10" s="7"/>
      <c r="E10" s="8"/>
      <c r="F10" s="9"/>
      <c r="G10" s="9"/>
      <c r="H10" s="76" t="str">
        <f>IF(AND(InvoiceTable[[#This Row],[Qty]]&lt;&gt;"",InvoiceTable[[#This Row],[Unit Price]]&lt;&gt;""),(InvoiceTable[[#This Row],[Qty]]*InvoiceTable[[#This Row],[Unit Price]])-InvoiceTable[[#This Row],[Discount]],"")</f>
        <v/>
      </c>
    </row>
    <row r="11" spans="2:8" ht="20.100000000000001" customHeight="1" x14ac:dyDescent="0.25">
      <c r="B11" s="10"/>
      <c r="C11" s="7"/>
      <c r="D11" s="7"/>
      <c r="E11" s="8"/>
      <c r="F11" s="9"/>
      <c r="G11" s="9"/>
      <c r="H11" s="76" t="str">
        <f>IF(AND(InvoiceTable[[#This Row],[Qty]]&lt;&gt;"",InvoiceTable[[#This Row],[Unit Price]]&lt;&gt;""),(InvoiceTable[[#This Row],[Qty]]*InvoiceTable[[#This Row],[Unit Price]])-InvoiceTable[[#This Row],[Discount]],"")</f>
        <v/>
      </c>
    </row>
    <row r="12" spans="2:8" ht="20.100000000000001" customHeight="1" thickBot="1" x14ac:dyDescent="0.3">
      <c r="B12" s="107"/>
      <c r="C12" s="108"/>
      <c r="D12" s="108"/>
      <c r="E12" s="109"/>
      <c r="F12" s="110"/>
      <c r="G12" s="110"/>
      <c r="H12" s="76" t="str">
        <f>IF(AND(InvoiceTable[[#This Row],[Qty]]&lt;&gt;"",InvoiceTable[[#This Row],[Unit Price]]&lt;&gt;""),(InvoiceTable[[#This Row],[Qty]]*InvoiceTable[[#This Row],[Unit Price]])-InvoiceTable[[#This Row],[Discount]],"")</f>
        <v/>
      </c>
    </row>
    <row r="13" spans="2:8" ht="20.100000000000001" customHeight="1" thickTop="1" x14ac:dyDescent="0.25">
      <c r="B13" s="3"/>
      <c r="D13" s="77" t="s">
        <v>79</v>
      </c>
      <c r="E13" s="77" t="s">
        <v>15</v>
      </c>
      <c r="F13" s="77" t="s">
        <v>16</v>
      </c>
      <c r="G13" s="77" t="s">
        <v>17</v>
      </c>
      <c r="H13" s="77" t="s">
        <v>14</v>
      </c>
    </row>
    <row r="14" spans="2:8" ht="20.100000000000001" customHeight="1" x14ac:dyDescent="0.25">
      <c r="B14" s="3"/>
      <c r="C14" s="3"/>
      <c r="D14" s="78">
        <f>SUM(InvoiceTable[Total])</f>
        <v>205</v>
      </c>
      <c r="E14" s="100">
        <v>0.1</v>
      </c>
      <c r="F14" s="78">
        <f>D14*E14</f>
        <v>20.5</v>
      </c>
      <c r="G14" s="78">
        <v>7</v>
      </c>
      <c r="H14" s="78">
        <f>D14+F14+G14</f>
        <v>232.5</v>
      </c>
    </row>
    <row r="15" spans="2:8" ht="20.100000000000001" customHeight="1" x14ac:dyDescent="0.25">
      <c r="B15" s="3"/>
      <c r="C15" s="3"/>
      <c r="D15" s="3"/>
      <c r="E15" s="3"/>
      <c r="F15" s="3"/>
    </row>
    <row r="16" spans="2:8" ht="20.100000000000001" customHeight="1" x14ac:dyDescent="0.25">
      <c r="B16" s="3"/>
      <c r="C16" s="3"/>
      <c r="D16" s="3"/>
      <c r="E16" s="3"/>
      <c r="F16" s="3"/>
    </row>
    <row r="17" spans="2:6" ht="20.100000000000001" customHeight="1" x14ac:dyDescent="0.25">
      <c r="B17" s="81"/>
      <c r="C17" s="81"/>
      <c r="D17" s="81"/>
      <c r="E17" s="81"/>
      <c r="F17" s="81"/>
    </row>
  </sheetData>
  <mergeCells count="4">
    <mergeCell ref="G1:H1"/>
    <mergeCell ref="B1:E2"/>
    <mergeCell ref="B17:F17"/>
    <mergeCell ref="B4:B5"/>
  </mergeCells>
  <conditionalFormatting sqref="E5">
    <cfRule type="expression" dxfId="1" priority="1">
      <formula>$E$5&lt;&gt;""</formula>
    </cfRule>
  </conditionalFormatting>
  <dataValidations xWindow="117" yWindow="370" count="4">
    <dataValidation allowBlank="1" showInputMessage="1" showErrorMessage="1" prompt="Enter number of days in which the Total is due and the interest charge percent within the text in this cell. Sample data is provided in the default template" sqref="B17:F17" xr:uid="{BAF7BE3E-1BF3-4D79-946D-EA31ECB7EE27}"/>
    <dataValidation allowBlank="1" showInputMessage="1" showErrorMessage="1" prompt="Enter Tax Rate in cell at right" sqref="E13" xr:uid="{42B5C60B-D1B7-4395-8AC2-183143741849}"/>
    <dataValidation allowBlank="1" showErrorMessage="1" sqref="D7" xr:uid="{C795F9AF-8377-4A25-9729-790A6C75E252}"/>
    <dataValidation type="list" allowBlank="1" showInputMessage="1" showErrorMessage="1" sqref="C3" xr:uid="{A092899E-3B1C-4CC3-ABBF-405E30E39173}">
      <formula1>CustomerNamesLookup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7665-005D-43E9-BA5E-EABC6B7D10D7}">
  <dimension ref="B1:K5"/>
  <sheetViews>
    <sheetView showGridLines="0" tabSelected="1" workbookViewId="0">
      <selection activeCell="M5" sqref="M5"/>
    </sheetView>
  </sheetViews>
  <sheetFormatPr defaultRowHeight="20.100000000000001" customHeight="1" x14ac:dyDescent="0.25"/>
  <cols>
    <col min="1" max="1" width="3.5703125" customWidth="1"/>
    <col min="2" max="2" width="13.5703125" customWidth="1"/>
    <col min="3" max="3" width="14.5703125" customWidth="1"/>
    <col min="4" max="4" width="9.140625" customWidth="1"/>
    <col min="8" max="8" width="13.42578125" customWidth="1"/>
    <col min="9" max="9" width="22.42578125" customWidth="1"/>
  </cols>
  <sheetData>
    <row r="1" spans="2:11" ht="20.100000000000001" customHeight="1" thickBot="1" x14ac:dyDescent="0.3">
      <c r="B1" s="91" t="s">
        <v>58</v>
      </c>
      <c r="C1" s="91"/>
      <c r="D1" s="91"/>
      <c r="E1" s="91"/>
      <c r="F1" s="91"/>
      <c r="G1" s="91"/>
      <c r="H1" s="91"/>
      <c r="I1" s="91"/>
      <c r="K1" s="90"/>
    </row>
    <row r="2" spans="2:11" ht="47.25" customHeight="1" thickTop="1" x14ac:dyDescent="0.25">
      <c r="B2" s="92" t="s">
        <v>59</v>
      </c>
      <c r="C2" s="93" t="s">
        <v>18</v>
      </c>
      <c r="D2" s="93" t="s">
        <v>19</v>
      </c>
      <c r="E2" s="93" t="s">
        <v>22</v>
      </c>
      <c r="F2" s="93" t="s">
        <v>20</v>
      </c>
      <c r="G2" s="93" t="s">
        <v>21</v>
      </c>
      <c r="H2" s="93" t="s">
        <v>23</v>
      </c>
      <c r="I2" s="94" t="s">
        <v>24</v>
      </c>
    </row>
    <row r="3" spans="2:11" ht="52.5" customHeight="1" x14ac:dyDescent="0.25">
      <c r="B3" s="83" t="s">
        <v>55</v>
      </c>
      <c r="C3" s="84" t="s">
        <v>44</v>
      </c>
      <c r="D3" s="84" t="s">
        <v>60</v>
      </c>
      <c r="E3" s="40">
        <v>97887</v>
      </c>
      <c r="F3" s="84" t="s">
        <v>62</v>
      </c>
      <c r="G3" s="84" t="s">
        <v>63</v>
      </c>
      <c r="H3" s="85" t="s">
        <v>66</v>
      </c>
      <c r="I3" s="86" t="s">
        <v>68</v>
      </c>
    </row>
    <row r="4" spans="2:11" ht="55.5" customHeight="1" x14ac:dyDescent="0.25">
      <c r="B4" s="83" t="s">
        <v>56</v>
      </c>
      <c r="C4" s="84" t="s">
        <v>57</v>
      </c>
      <c r="D4" s="84" t="s">
        <v>61</v>
      </c>
      <c r="E4" s="40">
        <v>90123</v>
      </c>
      <c r="F4" s="84" t="s">
        <v>64</v>
      </c>
      <c r="G4" s="84" t="s">
        <v>65</v>
      </c>
      <c r="H4" s="85" t="s">
        <v>67</v>
      </c>
      <c r="I4" s="86" t="s">
        <v>69</v>
      </c>
    </row>
    <row r="5" spans="2:11" ht="35.25" customHeight="1" x14ac:dyDescent="0.25">
      <c r="B5" s="42" t="s">
        <v>70</v>
      </c>
      <c r="C5" s="43" t="s">
        <v>71</v>
      </c>
      <c r="D5" s="87" t="s">
        <v>82</v>
      </c>
      <c r="E5" s="43">
        <v>94877</v>
      </c>
      <c r="F5" s="43" t="s">
        <v>72</v>
      </c>
      <c r="G5" s="43" t="s">
        <v>73</v>
      </c>
      <c r="H5" s="88" t="s">
        <v>74</v>
      </c>
      <c r="I5" s="89" t="s">
        <v>75</v>
      </c>
    </row>
  </sheetData>
  <mergeCells count="1">
    <mergeCell ref="B1:I1"/>
  </mergeCells>
  <hyperlinks>
    <hyperlink ref="I4" r:id="rId1" xr:uid="{666D9E5F-D301-45E9-A9C3-FDF77253122A}"/>
    <hyperlink ref="I3" r:id="rId2" xr:uid="{4FBFD302-37EC-4955-B044-2F7D849B1325}"/>
    <hyperlink ref="I5" r:id="rId3" xr:uid="{70C00B05-96A2-4DC1-ADF0-FC679223A68D}"/>
  </hyperlinks>
  <pageMargins left="0.7" right="0.7" top="0.75" bottom="0.75" header="0.3" footer="0.3"/>
  <pageSetup orientation="portrait" r:id="rId4"/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839D-CDC1-448D-867F-661C386A99A2}">
  <dimension ref="B1:N16"/>
  <sheetViews>
    <sheetView showGridLines="0" workbookViewId="0">
      <selection activeCell="N4" sqref="N4"/>
    </sheetView>
  </sheetViews>
  <sheetFormatPr defaultRowHeight="20.100000000000001" customHeight="1" x14ac:dyDescent="0.25"/>
  <cols>
    <col min="1" max="1" width="3.7109375" style="2" customWidth="1"/>
    <col min="2" max="2" width="12.140625" style="2" bestFit="1" customWidth="1"/>
    <col min="3" max="3" width="11.28515625" style="2" customWidth="1"/>
    <col min="4" max="4" width="12.5703125" style="2" customWidth="1"/>
    <col min="5" max="5" width="14.42578125" style="2" customWidth="1"/>
    <col min="6" max="6" width="9.42578125" style="2" bestFit="1" customWidth="1"/>
    <col min="7" max="7" width="10.5703125" style="2" customWidth="1"/>
    <col min="8" max="8" width="11" style="2" bestFit="1" customWidth="1"/>
    <col min="9" max="9" width="11.7109375" style="2" customWidth="1"/>
    <col min="10" max="10" width="12.7109375" style="2" customWidth="1"/>
    <col min="11" max="16384" width="9.140625" style="2"/>
  </cols>
  <sheetData>
    <row r="1" spans="2:14" ht="29.25" customHeight="1" thickBot="1" x14ac:dyDescent="0.3">
      <c r="B1" s="115" t="s">
        <v>86</v>
      </c>
      <c r="C1" s="115"/>
      <c r="D1" s="115"/>
      <c r="E1" s="115"/>
      <c r="F1" s="115"/>
      <c r="G1" s="115"/>
      <c r="H1" s="115"/>
      <c r="I1" s="115"/>
      <c r="J1" s="115"/>
    </row>
    <row r="2" spans="2:14" ht="16.5" customHeight="1" thickTop="1" x14ac:dyDescent="0.25">
      <c r="B2" s="111"/>
      <c r="C2" s="112"/>
      <c r="D2" s="111"/>
      <c r="E2" s="113"/>
      <c r="F2" s="114"/>
      <c r="G2" s="114"/>
      <c r="H2" s="111"/>
      <c r="I2" s="114"/>
      <c r="J2" s="114"/>
      <c r="N2" s="45">
        <f ca="1">TODAY()</f>
        <v>44711</v>
      </c>
    </row>
    <row r="3" spans="2:14" ht="20.100000000000001" customHeight="1" x14ac:dyDescent="0.25">
      <c r="B3" s="18" t="s">
        <v>38</v>
      </c>
      <c r="C3" s="19"/>
      <c r="D3" s="18" t="s">
        <v>39</v>
      </c>
      <c r="E3" s="20"/>
      <c r="F3" s="20"/>
      <c r="G3" s="20"/>
      <c r="H3" s="15"/>
      <c r="I3" s="14"/>
      <c r="J3" s="21"/>
    </row>
    <row r="4" spans="2:14" ht="20.100000000000001" customHeight="1" x14ac:dyDescent="0.25">
      <c r="B4" s="31" t="str">
        <f ca="1">IFERROR("INVOICES: "&amp;COUNTIFS(Invoice_Info5[Status],"Recent",Invoice_Info5[Selected],1)
+COUNTIFS(Invoice_Info5[Status],"Due Today",Invoice_Info5[Selected],1),"")</f>
        <v>INVOICES: 0</v>
      </c>
      <c r="C4" s="22"/>
      <c r="D4" s="31" t="str">
        <f ca="1">IFERROR("INVOICES: "&amp;COUNTIFS(Invoice_Info5[Status],
"Past Due",Invoice_Info5[Selected],1),"")</f>
        <v>INVOICES: 4</v>
      </c>
      <c r="E4" s="23" t="s">
        <v>29</v>
      </c>
      <c r="F4" s="23" t="s">
        <v>0</v>
      </c>
      <c r="G4" s="23" t="s">
        <v>32</v>
      </c>
      <c r="H4" s="15"/>
      <c r="I4" s="14"/>
      <c r="J4" s="21"/>
    </row>
    <row r="5" spans="2:14" ht="20.100000000000001" customHeight="1" x14ac:dyDescent="0.25">
      <c r="B5" s="46">
        <f ca="1">IFERROR(SUMIFS(Invoice_Info5[Due],Invoice_Info5[Status],"Recent",
Invoice_Info5[Selected],1)+SUMIFS(Invoice_Info5[Due],
Invoice_Info5[Status],"Due Today",Invoice_Info5[Selected],1),"")</f>
        <v>0</v>
      </c>
      <c r="C5" s="27"/>
      <c r="D5" s="46">
        <f ca="1">IFERROR(SUMIFS(Invoice_Info5[Due],Invoice_Info5[Status],
"Past Due",Invoice_Info5[Selected],1),"")</f>
        <v>3192</v>
      </c>
      <c r="E5" s="24" t="s">
        <v>35</v>
      </c>
      <c r="F5" s="24">
        <f ca="1">IFERROR(COUNTIFS(Invoice_Info5[Due 
Period],E5,Invoice_Info5[Selected],1),"")</f>
        <v>1</v>
      </c>
      <c r="G5" s="25">
        <f ca="1">IFERROR(SUMIFS(Invoice_Info5[Due],Invoice_Info5[Due 
Period],E5,Invoice_Info5[Selected],1),"")</f>
        <v>892</v>
      </c>
      <c r="H5" s="15"/>
      <c r="I5" s="14"/>
      <c r="J5" s="14"/>
    </row>
    <row r="6" spans="2:14" ht="20.100000000000001" customHeight="1" x14ac:dyDescent="0.25">
      <c r="B6" s="26" t="s">
        <v>1</v>
      </c>
      <c r="C6" s="20"/>
      <c r="D6" s="26" t="s">
        <v>1</v>
      </c>
      <c r="E6" s="24" t="s">
        <v>36</v>
      </c>
      <c r="F6" s="24">
        <f ca="1">IFERROR(COUNTIFS(Invoice_Info5[Due 
Period],E6,Invoice_Info5[Selected],1),"")</f>
        <v>1</v>
      </c>
      <c r="G6" s="25">
        <f ca="1">IFERROR(SUMIFS(Invoice_Info5[Due],Invoice_Info5[Due 
Period],E6,Invoice_Info5[Selected],1),"")</f>
        <v>500</v>
      </c>
      <c r="H6" s="15"/>
      <c r="I6" s="14"/>
      <c r="J6" s="14"/>
    </row>
    <row r="7" spans="2:14" ht="20.100000000000001" customHeight="1" x14ac:dyDescent="0.25">
      <c r="B7" s="20"/>
      <c r="C7" s="20"/>
      <c r="D7" s="20"/>
      <c r="E7" s="24" t="s">
        <v>25</v>
      </c>
      <c r="F7" s="24">
        <f ca="1">IFERROR(COUNTIFS(Invoice_Info5[Due 
Period],E7,Invoice_Info5[Selected],1),"")</f>
        <v>1</v>
      </c>
      <c r="G7" s="25">
        <f ca="1">IFERROR(SUMIFS(Invoice_Info5[Due],Invoice_Info5[Due 
Period],E7,Invoice_Info5[Selected],1),"")</f>
        <v>200</v>
      </c>
      <c r="H7" s="15"/>
      <c r="I7" s="14"/>
      <c r="J7" s="14"/>
    </row>
    <row r="8" spans="2:14" ht="20.100000000000001" customHeight="1" x14ac:dyDescent="0.25">
      <c r="B8" s="27"/>
      <c r="C8" s="20"/>
      <c r="D8" s="28"/>
      <c r="E8" s="29" t="s">
        <v>37</v>
      </c>
      <c r="F8" s="24">
        <f ca="1">IFERROR(COUNTIFS(Invoice_Info5[Due 
Period],E8,Invoice_Info5[Selected],1),"")</f>
        <v>1</v>
      </c>
      <c r="G8" s="25">
        <f ca="1">IFERROR(SUMIFS(Invoice_Info5[Due],Invoice_Info5[Due 
Period],E8,Invoice_Info5[Selected],1),"")</f>
        <v>1600</v>
      </c>
      <c r="H8" s="15"/>
      <c r="I8" s="14"/>
      <c r="J8" s="14"/>
    </row>
    <row r="9" spans="2:14" ht="6.75" customHeight="1" x14ac:dyDescent="0.25">
      <c r="B9" s="14"/>
      <c r="C9" s="14"/>
      <c r="D9" s="14"/>
      <c r="E9" s="14"/>
      <c r="F9" s="14"/>
      <c r="G9" s="30"/>
      <c r="H9" s="14"/>
      <c r="I9" s="14"/>
      <c r="J9" s="14"/>
    </row>
    <row r="10" spans="2:14" s="12" customFormat="1" ht="29.25" customHeight="1" x14ac:dyDescent="0.25">
      <c r="B10" s="32" t="s">
        <v>26</v>
      </c>
      <c r="C10" s="33" t="s">
        <v>9</v>
      </c>
      <c r="D10" s="33" t="s">
        <v>2</v>
      </c>
      <c r="E10" s="33" t="s">
        <v>28</v>
      </c>
      <c r="F10" s="33" t="s">
        <v>5</v>
      </c>
      <c r="G10" s="33" t="s">
        <v>31</v>
      </c>
      <c r="H10" s="33" t="s">
        <v>4</v>
      </c>
      <c r="I10" s="34" t="s">
        <v>33</v>
      </c>
      <c r="J10" s="35" t="s">
        <v>30</v>
      </c>
    </row>
    <row r="11" spans="2:14" s="13" customFormat="1" ht="20.100000000000001" customHeight="1" x14ac:dyDescent="0.25">
      <c r="B11" s="36" t="s">
        <v>40</v>
      </c>
      <c r="C11" s="52">
        <v>44594</v>
      </c>
      <c r="D11" s="52">
        <v>44613</v>
      </c>
      <c r="E11" s="37">
        <v>1000</v>
      </c>
      <c r="F11" s="37">
        <v>1000</v>
      </c>
      <c r="G11" s="37">
        <f>IFERROR(Invoice_Info5[[#This Row],[Invoice Bill]]-Invoice_Info5[[#This Row],[Paid]],"")</f>
        <v>0</v>
      </c>
      <c r="H11" s="38" t="str">
        <f>IFERROR(IF(OR(Invoice_Info5[[#This Row],[Invoice Bill]]="",Invoice_Info5[[#This Row],[Date]]="",Invoice_Info5[[#This Row],[Due Date]]="", Invoice_Info5[[#This Row],[Due Date]]&lt;Invoice_Info5[[#This Row],[Date]]),"Error",IF(Invoice_Info5[[#This Row],[Due]]=0,"Fully Paid", IF(Invoice_Info5[[#This Row],[Due]]&gt;0,IF(PD&lt;Invoice_Info5[[#This Row],[Due Date]],"Recent",IF(PD=Invoice_Info5[[#This Row],[Due Date]], "Due Today",IF(PD&gt;Invoice_Info5[[#This Row],[Due Date]],"Past Due"))),IF(Invoice_Info5[[#This Row],[Due]]&lt;0, "Get Return")))),"")</f>
        <v>Fully Paid</v>
      </c>
      <c r="I11" s="38" t="str">
        <f>IFERROR(IF(Invoice_Info5[[#This Row],[Status]]="Past Due",IF(PD-Invoice_Info5[[#This Row],[Due Date]]&lt;30,
"1st Month",IF(PD-Invoice_Info5[[#This Row],[Due Date]]&lt;60,"2nd Month",
IF(PD-Invoice_Info5[[#This Row],[Due Date]]&lt;90,"3rd Month",
"90+ Days"))),""),"")</f>
        <v/>
      </c>
      <c r="J11" s="39">
        <f>IFERROR(IF(_xlfn.AGGREGATE(3,5,
Invoice_Info5[[#This Row],[Due]])=1,1,0),"")</f>
        <v>1</v>
      </c>
    </row>
    <row r="12" spans="2:14" ht="20.100000000000001" customHeight="1" x14ac:dyDescent="0.25">
      <c r="B12" s="47" t="s">
        <v>41</v>
      </c>
      <c r="C12" s="53">
        <v>44654</v>
      </c>
      <c r="D12" s="53">
        <v>44682</v>
      </c>
      <c r="E12" s="48">
        <v>2892</v>
      </c>
      <c r="F12" s="48">
        <v>2000</v>
      </c>
      <c r="G12" s="48">
        <f>IFERROR(Invoice_Info5[[#This Row],[Invoice Bill]]-Invoice_Info5[[#This Row],[Paid]],"")</f>
        <v>892</v>
      </c>
      <c r="H12" s="49" t="str">
        <f ca="1">IFERROR(IF(OR(Invoice_Info5[[#This Row],[Invoice Bill]]="",Invoice_Info5[[#This Row],[Date]]="",Invoice_Info5[[#This Row],[Due Date]]="", Invoice_Info5[[#This Row],[Due Date]]&lt;Invoice_Info5[[#This Row],[Date]]),"Error",IF(Invoice_Info5[[#This Row],[Due]]=0,"Fully Paid", IF(Invoice_Info5[[#This Row],[Due]]&gt;0,IF(PD&lt;Invoice_Info5[[#This Row],[Due Date]],"Recent",IF(PD=Invoice_Info5[[#This Row],[Due Date]], "Due Today",IF(PD&gt;Invoice_Info5[[#This Row],[Due Date]],"Past Due"))),IF(Invoice_Info5[[#This Row],[Due]]&lt;0, "Get Return")))),"")</f>
        <v>Past Due</v>
      </c>
      <c r="I12" s="49" t="str">
        <f ca="1">IFERROR(IF(Invoice_Info5[[#This Row],[Status]]="Past Due",IF(PD-Invoice_Info5[[#This Row],[Due Date]]&lt;30,
"1st Month",IF(PD-Invoice_Info5[[#This Row],[Due Date]]&lt;60,"2nd Month",
IF(PD-Invoice_Info5[[#This Row],[Due Date]]&lt;90,"3rd Month",
"90+ Days"))),""),"")</f>
        <v>1st Month</v>
      </c>
      <c r="J12" s="50">
        <f>IFERROR(IF(_xlfn.AGGREGATE(3,5,
Invoice_Info5[[#This Row],[Due]])=1,1,0),"")</f>
        <v>1</v>
      </c>
    </row>
    <row r="13" spans="2:14" ht="20.100000000000001" customHeight="1" x14ac:dyDescent="0.25">
      <c r="B13" s="47" t="s">
        <v>43</v>
      </c>
      <c r="C13" s="53">
        <v>44599</v>
      </c>
      <c r="D13" s="53">
        <v>44622</v>
      </c>
      <c r="E13" s="48">
        <v>2100</v>
      </c>
      <c r="F13" s="48">
        <v>1900</v>
      </c>
      <c r="G13" s="48">
        <f>IFERROR(Invoice_Info5[[#This Row],[Invoice Bill]]-Invoice_Info5[[#This Row],[Paid]],"")</f>
        <v>200</v>
      </c>
      <c r="H13" s="49" t="str">
        <f ca="1">IFERROR(IF(OR(Invoice_Info5[[#This Row],[Invoice Bill]]="",Invoice_Info5[[#This Row],[Date]]="",Invoice_Info5[[#This Row],[Due Date]]="", Invoice_Info5[[#This Row],[Due Date]]&lt;Invoice_Info5[[#This Row],[Date]]),"Error",IF(Invoice_Info5[[#This Row],[Due]]=0,"Fully Paid", IF(Invoice_Info5[[#This Row],[Due]]&gt;0,IF(PD&lt;Invoice_Info5[[#This Row],[Due Date]],"Recent",IF(PD=Invoice_Info5[[#This Row],[Due Date]], "Due Today",IF(PD&gt;Invoice_Info5[[#This Row],[Due Date]],"Past Due"))),IF(Invoice_Info5[[#This Row],[Due]]&lt;0, "Get Return")))),"")</f>
        <v>Past Due</v>
      </c>
      <c r="I13" s="49" t="str">
        <f ca="1">IFERROR(IF(Invoice_Info5[[#This Row],[Status]]="Past Due",IF(PD-Invoice_Info5[[#This Row],[Due Date]]&lt;30,
"1st Month",IF(PD-Invoice_Info5[[#This Row],[Due Date]]&lt;60,"2nd Month",
IF(PD-Invoice_Info5[[#This Row],[Due Date]]&lt;90,"3rd Month",
"90+ Days"))),""),"")</f>
        <v>3rd Month</v>
      </c>
      <c r="J13" s="50">
        <f>IFERROR(IF(_xlfn.AGGREGATE(3,5,
Invoice_Info5[[#This Row],[Due]])=1,1,0),"")</f>
        <v>1</v>
      </c>
    </row>
    <row r="14" spans="2:14" ht="20.100000000000001" customHeight="1" x14ac:dyDescent="0.25">
      <c r="B14" s="47" t="s">
        <v>44</v>
      </c>
      <c r="C14" s="53">
        <v>44562</v>
      </c>
      <c r="D14" s="53">
        <v>44595</v>
      </c>
      <c r="E14" s="48">
        <v>5000</v>
      </c>
      <c r="F14" s="48">
        <v>3400</v>
      </c>
      <c r="G14" s="48">
        <f>IFERROR(Invoice_Info5[[#This Row],[Invoice Bill]]-Invoice_Info5[[#This Row],[Paid]],"")</f>
        <v>1600</v>
      </c>
      <c r="H14" s="49" t="str">
        <f ca="1">IFERROR(IF(OR(Invoice_Info5[[#This Row],[Invoice Bill]]="",Invoice_Info5[[#This Row],[Date]]="",Invoice_Info5[[#This Row],[Due Date]]="", Invoice_Info5[[#This Row],[Due Date]]&lt;Invoice_Info5[[#This Row],[Date]]),"Error",IF(Invoice_Info5[[#This Row],[Due]]=0,"Fully Paid", IF(Invoice_Info5[[#This Row],[Due]]&gt;0,IF(PD&lt;Invoice_Info5[[#This Row],[Due Date]],"Recent",IF(PD=Invoice_Info5[[#This Row],[Due Date]], "Due Today",IF(PD&gt;Invoice_Info5[[#This Row],[Due Date]],"Past Due"))),IF(Invoice_Info5[[#This Row],[Due]]&lt;0, "Get Return")))),"")</f>
        <v>Past Due</v>
      </c>
      <c r="I14" s="49" t="str">
        <f ca="1">IFERROR(IF(Invoice_Info5[[#This Row],[Status]]="Past Due",IF(PD-Invoice_Info5[[#This Row],[Due Date]]&lt;30,
"1st Month",IF(PD-Invoice_Info5[[#This Row],[Due Date]]&lt;60,"2nd Month",
IF(PD-Invoice_Info5[[#This Row],[Due Date]]&lt;90,"3rd Month",
"90+ Days"))),""),"")</f>
        <v>90+ Days</v>
      </c>
      <c r="J14" s="50">
        <f>IFERROR(IF(_xlfn.AGGREGATE(3,5,
Invoice_Info5[[#This Row],[Due]])=1,1,0),"")</f>
        <v>1</v>
      </c>
    </row>
    <row r="15" spans="2:14" ht="20.100000000000001" customHeight="1" x14ac:dyDescent="0.25">
      <c r="B15" s="47" t="s">
        <v>45</v>
      </c>
      <c r="C15" s="53">
        <v>44624</v>
      </c>
      <c r="D15" s="53">
        <v>44653</v>
      </c>
      <c r="E15" s="48">
        <v>3400</v>
      </c>
      <c r="F15" s="48">
        <v>2900</v>
      </c>
      <c r="G15" s="48">
        <f>IFERROR(Invoice_Info5[[#This Row],[Invoice Bill]]-Invoice_Info5[[#This Row],[Paid]],"")</f>
        <v>500</v>
      </c>
      <c r="H15" s="49" t="str">
        <f ca="1">IFERROR(IF(OR(Invoice_Info5[[#This Row],[Invoice Bill]]="",Invoice_Info5[[#This Row],[Date]]="",Invoice_Info5[[#This Row],[Due Date]]="", Invoice_Info5[[#This Row],[Due Date]]&lt;Invoice_Info5[[#This Row],[Date]]),"Error",IF(Invoice_Info5[[#This Row],[Due]]=0,"Fully Paid", IF(Invoice_Info5[[#This Row],[Due]]&gt;0,IF(PD&lt;Invoice_Info5[[#This Row],[Due Date]],"Recent",IF(PD=Invoice_Info5[[#This Row],[Due Date]], "Due Today",IF(PD&gt;Invoice_Info5[[#This Row],[Due Date]],"Past Due"))),IF(Invoice_Info5[[#This Row],[Due]]&lt;0, "Get Return")))),"")</f>
        <v>Past Due</v>
      </c>
      <c r="I15" s="49" t="str">
        <f ca="1">IFERROR(IF(Invoice_Info5[[#This Row],[Status]]="Past Due",IF(PD-Invoice_Info5[[#This Row],[Due Date]]&lt;30,
"1st Month",IF(PD-Invoice_Info5[[#This Row],[Due Date]]&lt;60,"2nd Month",
IF(PD-Invoice_Info5[[#This Row],[Due Date]]&lt;90,"3rd Month",
"90+ Days"))),""),"")</f>
        <v>2nd Month</v>
      </c>
      <c r="J15" s="50">
        <f>IFERROR(IF(_xlfn.AGGREGATE(3,5,
Invoice_Info5[[#This Row],[Due]])=1,1,0),"")</f>
        <v>1</v>
      </c>
    </row>
    <row r="16" spans="2:14" ht="20.100000000000001" customHeight="1" x14ac:dyDescent="0.25">
      <c r="B16" s="51"/>
      <c r="C16" s="51"/>
      <c r="D16" s="51"/>
      <c r="E16" s="51"/>
      <c r="F16" s="51"/>
      <c r="G16" s="51"/>
      <c r="H16" s="51"/>
      <c r="I16" s="51"/>
      <c r="J16" s="51"/>
    </row>
  </sheetData>
  <mergeCells count="1">
    <mergeCell ref="B1:J1"/>
  </mergeCells>
  <conditionalFormatting sqref="B11:F15">
    <cfRule type="expression" dxfId="0" priority="1">
      <formula>$H11="ERROR"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W 2 9 V A N 4 j Q + k A A A A 9 g A A A B I A H A B D b 2 5 m a W c v U G F j a 2 F n Z S 5 4 b W w g o h g A K K A U A A A A A A A A A A A A A A A A A A A A A A A A A A A A h Y 8 x D o I w G I W v Q r r T l q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7 o E s c L h i k n M + S 5 g a / A p r 3 P 9 g f y 9 d C 4 o d d C Q 7 g r O J k j J + 8 P 4 g F Q S w M E F A A C A A g A w W 2 9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F t v V Q o i k e 4 D g A A A B E A A A A T A B w A R m 9 y b X V s Y X M v U 2 V j d G l v b j E u b S C i G A A o o B Q A A A A A A A A A A A A A A A A A A A A A A A A A A A A r T k 0 u y c z P U w i G 0 I b W A F B L A Q I t A B Q A A g A I A M F t v V Q D e I 0 P p A A A A P Y A A A A S A A A A A A A A A A A A A A A A A A A A A A B D b 2 5 m a W c v U G F j a 2 F n Z S 5 4 b W x Q S w E C L Q A U A A I A C A D B b b 1 U D 8 r p q 6 Q A A A D p A A A A E w A A A A A A A A A A A A A A A A D w A A A A W 0 N v b n R l b n R f V H l w Z X N d L n h t b F B L A Q I t A B Q A A g A I A M F t v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1 p X W 6 B h 3 k T 6 M 1 O Q 8 W V v f C A A A A A A I A A A A A A B B m A A A A A Q A A I A A A A C 9 a r 7 O A N D 5 z 2 R o 8 W 8 f j A o v f H l 6 A A q 7 x i c T B H l Q 8 8 O u M A A A A A A 6 A A A A A A g A A I A A A A D j h / Y R d N R U / t F M h n P P Y t X n o 8 S q 3 e Z s B D V t u 3 J D x V k W L U A A A A H t n R 2 9 G + 1 o g O t g L / 1 R 5 w 2 x s z E q h A J u 9 D 9 k A B w i y E d 0 u 8 x C 7 7 D F M l b a Q X w L N m f 5 g M g X Q s N L D / W x M 2 J 4 q w j Z T T / j 8 k s B a e n 6 H B A Z k d 7 h L A D u j Q A A A A D e b j W A p x s 5 Z E J j C 8 W A Q z C z P W C C 6 u G / L q t S d 8 Z L O n l Q T C M y X y s m c j 3 2 / J n i L j u C d 7 1 7 B M v 6 6 O 9 T Z E 6 0 S C K C C T c I = < / D a t a M a s h u p > 
</file>

<file path=customXml/itemProps1.xml><?xml version="1.0" encoding="utf-8"?>
<ds:datastoreItem xmlns:ds="http://schemas.openxmlformats.org/officeDocument/2006/customXml" ds:itemID="{0D1C8151-5F19-495B-A13C-2A2F96EB38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template 1</vt:lpstr>
      <vt:lpstr>template 2</vt:lpstr>
      <vt:lpstr>template 3</vt:lpstr>
      <vt:lpstr>template 3_1</vt:lpstr>
      <vt:lpstr>diy</vt:lpstr>
      <vt:lpstr>diy!CustomerNamesLookup</vt:lpstr>
      <vt:lpstr>CustomerNamesLookup</vt:lpstr>
      <vt:lpstr>diy!Invoice_Row</vt:lpstr>
      <vt:lpstr>Invoice_Row</vt:lpstr>
      <vt:lpstr>lkkjk</vt:lpstr>
      <vt:lpstr>diy!PD</vt:lpstr>
      <vt:lpstr>PD</vt:lpstr>
      <vt:lpstr>Shipping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dcterms:created xsi:type="dcterms:W3CDTF">2022-05-29T03:24:08Z</dcterms:created>
  <dcterms:modified xsi:type="dcterms:W3CDTF">2022-05-30T08:37:09Z</dcterms:modified>
</cp:coreProperties>
</file>