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user\Desktop\softeko\Week 7\3495\New folder\"/>
    </mc:Choice>
  </mc:AlternateContent>
  <xr:revisionPtr revIDLastSave="0" documentId="13_ncr:1_{BCD74CE9-02A3-4C5F-B9F3-BC7D9C52D0B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Using Forecasting Function" sheetId="2" r:id="rId1"/>
    <sheet name="Income Forecast" sheetId="6" r:id="rId2"/>
    <sheet name="Expense Forecast" sheetId="8" r:id="rId3"/>
    <sheet name="Using Seasonality" sheetId="3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3" l="1"/>
  <c r="D15" i="3"/>
  <c r="D16" i="3"/>
  <c r="D17" i="3"/>
  <c r="E14" i="3"/>
  <c r="E15" i="3"/>
  <c r="E16" i="3"/>
  <c r="E17" i="3"/>
  <c r="F14" i="3"/>
  <c r="F15" i="3"/>
  <c r="F16" i="3"/>
  <c r="F17" i="3"/>
  <c r="G14" i="3"/>
  <c r="G15" i="3"/>
  <c r="G16" i="3"/>
  <c r="G17" i="3"/>
  <c r="H14" i="3"/>
  <c r="H15" i="3"/>
  <c r="H16" i="3"/>
  <c r="H17" i="3"/>
  <c r="I14" i="3"/>
  <c r="I15" i="3"/>
  <c r="I16" i="3"/>
  <c r="I17" i="3"/>
  <c r="J14" i="3"/>
  <c r="J15" i="3"/>
  <c r="J16" i="3"/>
  <c r="J17" i="3"/>
  <c r="K14" i="3"/>
  <c r="K15" i="3"/>
  <c r="K16" i="3"/>
  <c r="K17" i="3"/>
  <c r="L14" i="3"/>
  <c r="L15" i="3"/>
  <c r="L16" i="3"/>
  <c r="L17" i="3"/>
  <c r="M14" i="3"/>
  <c r="M15" i="3"/>
  <c r="M16" i="3"/>
  <c r="M17" i="3"/>
  <c r="N14" i="3"/>
  <c r="N15" i="3"/>
  <c r="N16" i="3"/>
  <c r="N17" i="3"/>
  <c r="O14" i="3"/>
  <c r="O15" i="3"/>
  <c r="O16" i="3"/>
  <c r="O17" i="3"/>
  <c r="P17" i="3"/>
  <c r="C17" i="3"/>
  <c r="D9" i="3"/>
  <c r="E9" i="3"/>
  <c r="F9" i="3"/>
  <c r="G9" i="3"/>
  <c r="H9" i="3"/>
  <c r="I9" i="3"/>
  <c r="J9" i="3"/>
  <c r="K9" i="3"/>
  <c r="L9" i="3"/>
  <c r="M9" i="3"/>
  <c r="N9" i="3"/>
  <c r="O9" i="3"/>
  <c r="P9" i="3"/>
  <c r="D11" i="3"/>
  <c r="E12" i="2"/>
  <c r="C14" i="8"/>
  <c r="C15" i="8"/>
  <c r="C16" i="8"/>
  <c r="D14" i="8"/>
  <c r="D15" i="8"/>
  <c r="D16" i="8"/>
  <c r="E14" i="8"/>
  <c r="E15" i="8"/>
  <c r="E16" i="8"/>
  <c r="D16" i="2"/>
  <c r="E16" i="2"/>
  <c r="F16" i="2"/>
  <c r="D15" i="2"/>
  <c r="E15" i="2"/>
  <c r="F15" i="2"/>
  <c r="D14" i="2"/>
  <c r="E14" i="2"/>
  <c r="F14" i="2"/>
  <c r="D13" i="2"/>
  <c r="E13" i="2"/>
  <c r="F13" i="2"/>
  <c r="D12" i="2"/>
  <c r="F12" i="2"/>
  <c r="D11" i="2"/>
  <c r="E11" i="2"/>
  <c r="F11" i="2"/>
  <c r="F10" i="2"/>
  <c r="F9" i="2"/>
  <c r="F8" i="2"/>
  <c r="F7" i="2"/>
  <c r="F6" i="2"/>
  <c r="F5" i="2"/>
  <c r="C14" i="6"/>
  <c r="C15" i="6"/>
  <c r="C16" i="6"/>
  <c r="D14" i="6"/>
  <c r="D15" i="6"/>
  <c r="D16" i="6"/>
  <c r="E14" i="6"/>
  <c r="E15" i="6"/>
  <c r="E16" i="6"/>
  <c r="T30" i="3" a="1"/>
  <c r="T30" i="3"/>
  <c r="T31" i="3"/>
  <c r="T32" i="3"/>
  <c r="T33" i="3"/>
  <c r="T34" i="3"/>
  <c r="T35" i="3"/>
  <c r="T36" i="3"/>
  <c r="T37" i="3"/>
  <c r="T38" i="3"/>
  <c r="T39" i="3"/>
  <c r="T40" i="3"/>
  <c r="T41" i="3"/>
  <c r="T18" i="3" a="1"/>
  <c r="T18" i="3"/>
  <c r="T19" i="3"/>
  <c r="T20" i="3"/>
  <c r="T21" i="3"/>
  <c r="T22" i="3"/>
  <c r="T23" i="3"/>
  <c r="T24" i="3"/>
  <c r="T25" i="3"/>
  <c r="T26" i="3"/>
  <c r="T27" i="3"/>
  <c r="T28" i="3"/>
  <c r="T29" i="3"/>
  <c r="T6" i="3" a="1"/>
  <c r="T6" i="3"/>
  <c r="T7" i="3"/>
  <c r="T8" i="3"/>
  <c r="T9" i="3"/>
  <c r="T10" i="3"/>
  <c r="T11" i="3"/>
  <c r="T12" i="3"/>
  <c r="T13" i="3"/>
  <c r="T14" i="3"/>
  <c r="T15" i="3"/>
  <c r="T16" i="3"/>
  <c r="T17" i="3"/>
  <c r="E11" i="3"/>
  <c r="F11" i="3"/>
  <c r="G11" i="3"/>
  <c r="H11" i="3"/>
  <c r="I11" i="3"/>
  <c r="J11" i="3"/>
  <c r="K11" i="3"/>
  <c r="L11" i="3"/>
  <c r="M11" i="3"/>
  <c r="N11" i="3"/>
  <c r="O11" i="3"/>
  <c r="U42" i="3" a="1"/>
  <c r="U42" i="3"/>
  <c r="U43" i="3"/>
  <c r="U44" i="3"/>
  <c r="U45" i="3"/>
  <c r="U46" i="3"/>
  <c r="U47" i="3"/>
  <c r="U48" i="3"/>
  <c r="U49" i="3"/>
  <c r="U50" i="3"/>
  <c r="U51" i="3"/>
  <c r="U52" i="3"/>
  <c r="U53" i="3"/>
</calcChain>
</file>

<file path=xl/sharedStrings.xml><?xml version="1.0" encoding="utf-8"?>
<sst xmlns="http://schemas.openxmlformats.org/spreadsheetml/2006/main" count="55" uniqueCount="38">
  <si>
    <t xml:space="preserve">Date </t>
  </si>
  <si>
    <t>Budgeting and Forecasting in Excel</t>
  </si>
  <si>
    <t xml:space="preserve">Historical Sales </t>
  </si>
  <si>
    <t xml:space="preserve">Jan 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</si>
  <si>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</si>
  <si>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</si>
  <si>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</si>
  <si>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</si>
  <si>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</si>
  <si>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</si>
  <si>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</si>
  <si>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</si>
  <si>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</si>
  <si>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</si>
  <si>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</si>
  <si>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 xml:space="preserve">Year </t>
  </si>
  <si>
    <t>Average</t>
  </si>
  <si>
    <t>Seasonality</t>
  </si>
  <si>
    <t>Assumption</t>
  </si>
  <si>
    <t>Sales 2022</t>
  </si>
  <si>
    <t>Widgets</t>
  </si>
  <si>
    <t>Gadgets</t>
  </si>
  <si>
    <t>Bobbins</t>
  </si>
  <si>
    <t xml:space="preserve">Total </t>
  </si>
  <si>
    <t xml:space="preserve">Historical Data </t>
  </si>
  <si>
    <t>Forecasting Data</t>
  </si>
  <si>
    <t>How to Do Budgeting and Forecasting in Excel</t>
  </si>
  <si>
    <t xml:space="preserve">Income </t>
  </si>
  <si>
    <t xml:space="preserve">Expenses </t>
  </si>
  <si>
    <t xml:space="preserve">Profit </t>
  </si>
  <si>
    <t>Forecast(Income )</t>
  </si>
  <si>
    <t>Lower Confidence Bound(Income )</t>
  </si>
  <si>
    <t>Upper Confidence Bound(Income )</t>
  </si>
  <si>
    <t>Forecast(Expenses )</t>
  </si>
  <si>
    <t>Lower Confidence Bound(Expenses )</t>
  </si>
  <si>
    <t>Upper Confidence Bound(Expenses )</t>
  </si>
  <si>
    <t>Budget</t>
  </si>
  <si>
    <t>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</si>
</sst>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;[Red]\-&quot;$&quot;#,##0"/>
  </numFmts>
  <fonts count="9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9">
    <xf numFmtId="0" fontId="0" fillId="0" borderId="0" xfId="0"/>
    <xf numFmtId="17" fontId="0" fillId="0" borderId="0" xfId="0" applyNumberFormat="1"/>
    <xf numFmtId="0" fontId="3" fillId="3" borderId="2" xfId="0" applyFont="1" applyFill="1" applyBorder="1" applyAlignment="1">
      <alignment horizontal="center" vertical="center"/>
    </xf>
    <xf numFmtId="1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0" xfId="0" applyNumberFormat="1"/>
    <xf numFmtId="0" fontId="6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textRotation="45" wrapText="1"/>
    </xf>
    <xf numFmtId="2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17" fontId="0" fillId="2" borderId="2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textRotation="45"/>
    </xf>
    <xf numFmtId="0" fontId="4" fillId="3" borderId="0" xfId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textRotation="45" wrapText="1"/>
    </xf>
  </cellXfs>
  <cellStyles count="2">
    <cellStyle name="Heading 2" xfId="1" builtinId="17"/>
    <cellStyle name="Normal" xfId="0" builtinId="0"/>
  </cellStyles>
  <dxfs count="11">
    <dxf>
      <numFmt numFmtId="164" formatCode="&quot;$&quot;#,##0"/>
    </dxf>
    <dxf>
      <numFmt numFmtId="164" formatCode="&quot;$&quot;#,##0"/>
    </dxf>
    <dxf>
      <numFmt numFmtId="164" formatCode="&quot;$&quot;#,##0"/>
    </dxf>
    <dxf>
      <numFmt numFmtId="22" formatCode="mmm\-yy"/>
    </dxf>
    <dxf>
      <numFmt numFmtId="164" formatCode="&quot;$&quot;#,##0"/>
      <alignment horizontal="center" vertical="center" textRotation="0" wrapText="0" indent="0" justifyLastLine="0" shrinkToFit="0" readingOrder="0"/>
    </dxf>
    <dxf>
      <numFmt numFmtId="164" formatCode="&quot;$&quot;#,##0"/>
      <alignment horizontal="center" vertical="center" textRotation="0" wrapText="0" indent="0" justifyLastLine="0" shrinkToFit="0" readingOrder="0"/>
    </dxf>
    <dxf>
      <numFmt numFmtId="164" formatCode="&quot;$&quot;#,##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2" formatCode="mmm\-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'Income Forecast'!$B$1</c:f>
              <c:strCache>
                <c:ptCount val="1"/>
                <c:pt idx="0">
                  <c:v>Income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'Income Forecast'!$B$2:$B$16</c:f>
              <c:numCache>
                <c:formatCode>"$"#,##0</c:formatCode>
                <c:ptCount val="15"/>
                <c:pt idx="0">
                  <c:v>50000</c:v>
                </c:pt>
                <c:pt idx="1">
                  <c:v>45000</c:v>
                </c:pt>
                <c:pt idx="2">
                  <c:v>43200</c:v>
                </c:pt>
                <c:pt idx="3">
                  <c:v>52600</c:v>
                </c:pt>
                <c:pt idx="4">
                  <c:v>47890</c:v>
                </c:pt>
                <c:pt idx="5">
                  <c:v>49860</c:v>
                </c:pt>
                <c:pt idx="6">
                  <c:v>51527.826305239774</c:v>
                </c:pt>
                <c:pt idx="7">
                  <c:v>52347.830511617511</c:v>
                </c:pt>
                <c:pt idx="8">
                  <c:v>53167.834717995254</c:v>
                </c:pt>
                <c:pt idx="9">
                  <c:v>53987.838924372991</c:v>
                </c:pt>
                <c:pt idx="10">
                  <c:v>54807.843130750727</c:v>
                </c:pt>
                <c:pt idx="11">
                  <c:v>55627.847337128464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5E-44AC-B456-464B5615603F}"/>
            </c:ext>
          </c:extLst>
        </c:ser>
        <c:ser>
          <c:idx val="1"/>
          <c:order val="1"/>
          <c:tx>
            <c:strRef>
              <c:f>'Income Forecast'!$C$1</c:f>
              <c:strCache>
                <c:ptCount val="1"/>
                <c:pt idx="0">
                  <c:v>Forecast(Income )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'Income Forecast'!$A$2:$A$16</c:f>
              <c:numCache>
                <c:formatCode>mmm\-yy</c:formatCode>
                <c:ptCount val="15"/>
                <c:pt idx="0">
                  <c:v>44211</c:v>
                </c:pt>
                <c:pt idx="1">
                  <c:v>44242</c:v>
                </c:pt>
                <c:pt idx="2">
                  <c:v>44270</c:v>
                </c:pt>
                <c:pt idx="3">
                  <c:v>44301</c:v>
                </c:pt>
                <c:pt idx="4">
                  <c:v>44331</c:v>
                </c:pt>
                <c:pt idx="5">
                  <c:v>44362</c:v>
                </c:pt>
                <c:pt idx="6">
                  <c:v>44392</c:v>
                </c:pt>
                <c:pt idx="7">
                  <c:v>44423</c:v>
                </c:pt>
                <c:pt idx="8">
                  <c:v>44454</c:v>
                </c:pt>
                <c:pt idx="9">
                  <c:v>44484</c:v>
                </c:pt>
                <c:pt idx="10">
                  <c:v>44515</c:v>
                </c:pt>
                <c:pt idx="11">
                  <c:v>44545</c:v>
                </c:pt>
                <c:pt idx="12">
                  <c:v>44576</c:v>
                </c:pt>
                <c:pt idx="13">
                  <c:v>44607</c:v>
                </c:pt>
                <c:pt idx="14">
                  <c:v>44635</c:v>
                </c:pt>
              </c:numCache>
            </c:numRef>
          </c:cat>
          <c:val>
            <c:numRef>
              <c:f>'Income Forecast'!$C$2:$C$16</c:f>
              <c:numCache>
                <c:formatCode>General</c:formatCode>
                <c:ptCount val="15"/>
                <c:pt idx="11" formatCode="&quot;$&quot;#,##0">
                  <c:v>55627.847337128464</c:v>
                </c:pt>
                <c:pt idx="12" formatCode="&quot;$&quot;#,##0">
                  <c:v>56515.8469709579</c:v>
                </c:pt>
                <c:pt idx="13" formatCode="&quot;$&quot;#,##0">
                  <c:v>57353.240236815363</c:v>
                </c:pt>
                <c:pt idx="14" formatCode="&quot;$&quot;#,##0">
                  <c:v>58190.633502672834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5E-44AC-B456-464B5615603F}"/>
            </c:ext>
          </c:extLst>
        </c:ser>
        <c:ser>
          <c:idx val="2"/>
          <c:order val="2"/>
          <c:tx>
            <c:strRef>
              <c:f>'Income Forecast'!$D$1</c:f>
              <c:strCache>
                <c:ptCount val="1"/>
                <c:pt idx="0">
                  <c:v>Lower Confidence Bound(Income 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'Income Forecast'!$A$2:$A$16</c:f>
              <c:numCache>
                <c:formatCode>mmm\-yy</c:formatCode>
                <c:ptCount val="15"/>
                <c:pt idx="0">
                  <c:v>44211</c:v>
                </c:pt>
                <c:pt idx="1">
                  <c:v>44242</c:v>
                </c:pt>
                <c:pt idx="2">
                  <c:v>44270</c:v>
                </c:pt>
                <c:pt idx="3">
                  <c:v>44301</c:v>
                </c:pt>
                <c:pt idx="4">
                  <c:v>44331</c:v>
                </c:pt>
                <c:pt idx="5">
                  <c:v>44362</c:v>
                </c:pt>
                <c:pt idx="6">
                  <c:v>44392</c:v>
                </c:pt>
                <c:pt idx="7">
                  <c:v>44423</c:v>
                </c:pt>
                <c:pt idx="8">
                  <c:v>44454</c:v>
                </c:pt>
                <c:pt idx="9">
                  <c:v>44484</c:v>
                </c:pt>
                <c:pt idx="10">
                  <c:v>44515</c:v>
                </c:pt>
                <c:pt idx="11">
                  <c:v>44545</c:v>
                </c:pt>
                <c:pt idx="12">
                  <c:v>44576</c:v>
                </c:pt>
                <c:pt idx="13">
                  <c:v>44607</c:v>
                </c:pt>
                <c:pt idx="14">
                  <c:v>44635</c:v>
                </c:pt>
              </c:numCache>
            </c:numRef>
          </c:cat>
          <c:val>
            <c:numRef>
              <c:f>'Income Forecast'!$D$2:$D$16</c:f>
              <c:numCache>
                <c:formatCode>General</c:formatCode>
                <c:ptCount val="15"/>
                <c:pt idx="11" formatCode="&quot;$&quot;#,##0">
                  <c:v>55627.847337128464</c:v>
                </c:pt>
                <c:pt idx="12" formatCode="&quot;$&quot;#,##0">
                  <c:v>50704.82391367641</c:v>
                </c:pt>
                <c:pt idx="13" formatCode="&quot;$&quot;#,##0">
                  <c:v>51361.962739862123</c:v>
                </c:pt>
                <c:pt idx="14" formatCode="&quot;$&quot;#,##0">
                  <c:v>52022.991455894138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5E-44AC-B456-464B5615603F}"/>
            </c:ext>
          </c:extLst>
        </c:ser>
        <c:ser>
          <c:idx val="3"/>
          <c:order val="3"/>
          <c:tx>
            <c:strRef>
              <c:f>'Income Forecast'!$E$1</c:f>
              <c:strCache>
                <c:ptCount val="1"/>
                <c:pt idx="0">
                  <c:v>Upper Confidence Bound(Income 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'Income Forecast'!$A$2:$A$16</c:f>
              <c:numCache>
                <c:formatCode>mmm\-yy</c:formatCode>
                <c:ptCount val="15"/>
                <c:pt idx="0">
                  <c:v>44211</c:v>
                </c:pt>
                <c:pt idx="1">
                  <c:v>44242</c:v>
                </c:pt>
                <c:pt idx="2">
                  <c:v>44270</c:v>
                </c:pt>
                <c:pt idx="3">
                  <c:v>44301</c:v>
                </c:pt>
                <c:pt idx="4">
                  <c:v>44331</c:v>
                </c:pt>
                <c:pt idx="5">
                  <c:v>44362</c:v>
                </c:pt>
                <c:pt idx="6">
                  <c:v>44392</c:v>
                </c:pt>
                <c:pt idx="7">
                  <c:v>44423</c:v>
                </c:pt>
                <c:pt idx="8">
                  <c:v>44454</c:v>
                </c:pt>
                <c:pt idx="9">
                  <c:v>44484</c:v>
                </c:pt>
                <c:pt idx="10">
                  <c:v>44515</c:v>
                </c:pt>
                <c:pt idx="11">
                  <c:v>44545</c:v>
                </c:pt>
                <c:pt idx="12">
                  <c:v>44576</c:v>
                </c:pt>
                <c:pt idx="13">
                  <c:v>44607</c:v>
                </c:pt>
                <c:pt idx="14">
                  <c:v>44635</c:v>
                </c:pt>
              </c:numCache>
            </c:numRef>
          </c:cat>
          <c:val>
            <c:numRef>
              <c:f>'Income Forecast'!$E$2:$E$16</c:f>
              <c:numCache>
                <c:formatCode>General</c:formatCode>
                <c:ptCount val="15"/>
                <c:pt idx="11" formatCode="&quot;$&quot;#,##0">
                  <c:v>55627.847337128464</c:v>
                </c:pt>
                <c:pt idx="12" formatCode="&quot;$&quot;#,##0">
                  <c:v>62326.870028239391</c:v>
                </c:pt>
                <c:pt idx="13" formatCode="&quot;$&quot;#,##0">
                  <c:v>63344.517733768604</c:v>
                </c:pt>
                <c:pt idx="14" formatCode="&quot;$&quot;#,##0">
                  <c:v>64358.27554945153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B5E-44AC-B456-464B5615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6670671"/>
        <c:axId val="456674415"/>
      </c:lineChart>
      <c:catAx>
        <c:axId val="456670671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674415"/>
        <c:crosses val="autoZero"/>
        <c:auto val="1"/>
        <c:lblAlgn val="ctr"/>
        <c:lblOffset val="100"/>
        <c:noMultiLvlLbl val="0"/>
      </c:catAx>
      <c:valAx>
        <c:axId val="456674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670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'Expense Forecast'!$B$1</c:f>
              <c:strCache>
                <c:ptCount val="1"/>
                <c:pt idx="0">
                  <c:v>Expenses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'Expense Forecast'!$B$2:$B$16</c:f>
              <c:numCache>
                <c:formatCode>"$"#,##0</c:formatCode>
                <c:ptCount val="15"/>
                <c:pt idx="0">
                  <c:v>48500</c:v>
                </c:pt>
                <c:pt idx="1">
                  <c:v>46350</c:v>
                </c:pt>
                <c:pt idx="2">
                  <c:v>41000</c:v>
                </c:pt>
                <c:pt idx="3">
                  <c:v>51500</c:v>
                </c:pt>
                <c:pt idx="4">
                  <c:v>46890</c:v>
                </c:pt>
                <c:pt idx="5">
                  <c:v>46980</c:v>
                </c:pt>
                <c:pt idx="6">
                  <c:v>49086.626828809065</c:v>
                </c:pt>
                <c:pt idx="7">
                  <c:v>49413.865399452727</c:v>
                </c:pt>
                <c:pt idx="8">
                  <c:v>49741.103970096396</c:v>
                </c:pt>
                <c:pt idx="9">
                  <c:v>50068.342540740065</c:v>
                </c:pt>
                <c:pt idx="10">
                  <c:v>50395.581111383726</c:v>
                </c:pt>
                <c:pt idx="11">
                  <c:v>50722.819682027395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52-40B8-A116-01710C696308}"/>
            </c:ext>
          </c:extLst>
        </c:ser>
        <c:ser>
          <c:idx val="1"/>
          <c:order val="1"/>
          <c:tx>
            <c:strRef>
              <c:f>'Expense Forecast'!$C$1</c:f>
              <c:strCache>
                <c:ptCount val="1"/>
                <c:pt idx="0">
                  <c:v>Forecast(Expenses )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'Expense Forecast'!$A$2:$A$16</c:f>
              <c:numCache>
                <c:formatCode>mmm\-yy</c:formatCode>
                <c:ptCount val="15"/>
                <c:pt idx="0">
                  <c:v>44211</c:v>
                </c:pt>
                <c:pt idx="1">
                  <c:v>44242</c:v>
                </c:pt>
                <c:pt idx="2">
                  <c:v>44270</c:v>
                </c:pt>
                <c:pt idx="3">
                  <c:v>44301</c:v>
                </c:pt>
                <c:pt idx="4">
                  <c:v>44331</c:v>
                </c:pt>
                <c:pt idx="5">
                  <c:v>44362</c:v>
                </c:pt>
                <c:pt idx="6">
                  <c:v>44392</c:v>
                </c:pt>
                <c:pt idx="7">
                  <c:v>44423</c:v>
                </c:pt>
                <c:pt idx="8">
                  <c:v>44454</c:v>
                </c:pt>
                <c:pt idx="9">
                  <c:v>44484</c:v>
                </c:pt>
                <c:pt idx="10">
                  <c:v>44515</c:v>
                </c:pt>
                <c:pt idx="11">
                  <c:v>44545</c:v>
                </c:pt>
                <c:pt idx="12">
                  <c:v>44576</c:v>
                </c:pt>
                <c:pt idx="13">
                  <c:v>44607</c:v>
                </c:pt>
                <c:pt idx="14">
                  <c:v>44635</c:v>
                </c:pt>
              </c:numCache>
            </c:numRef>
          </c:cat>
          <c:val>
            <c:numRef>
              <c:f>'Expense Forecast'!$C$2:$C$16</c:f>
              <c:numCache>
                <c:formatCode>General</c:formatCode>
                <c:ptCount val="15"/>
                <c:pt idx="11" formatCode="&quot;$&quot;#,##0">
                  <c:v>50722.819682027395</c:v>
                </c:pt>
                <c:pt idx="12" formatCode="&quot;$&quot;#,##0">
                  <c:v>51313.787202606793</c:v>
                </c:pt>
                <c:pt idx="13" formatCode="&quot;$&quot;#,##0">
                  <c:v>51742.234427936193</c:v>
                </c:pt>
                <c:pt idx="14" formatCode="&quot;$&quot;#,##0">
                  <c:v>52170.681653265601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52-40B8-A116-01710C696308}"/>
            </c:ext>
          </c:extLst>
        </c:ser>
        <c:ser>
          <c:idx val="2"/>
          <c:order val="2"/>
          <c:tx>
            <c:strRef>
              <c:f>'Expense Forecast'!$D$1</c:f>
              <c:strCache>
                <c:ptCount val="1"/>
                <c:pt idx="0">
                  <c:v>Lower Confidence Bound(Expenses 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'Expense Forecast'!$A$2:$A$16</c:f>
              <c:numCache>
                <c:formatCode>mmm\-yy</c:formatCode>
                <c:ptCount val="15"/>
                <c:pt idx="0">
                  <c:v>44211</c:v>
                </c:pt>
                <c:pt idx="1">
                  <c:v>44242</c:v>
                </c:pt>
                <c:pt idx="2">
                  <c:v>44270</c:v>
                </c:pt>
                <c:pt idx="3">
                  <c:v>44301</c:v>
                </c:pt>
                <c:pt idx="4">
                  <c:v>44331</c:v>
                </c:pt>
                <c:pt idx="5">
                  <c:v>44362</c:v>
                </c:pt>
                <c:pt idx="6">
                  <c:v>44392</c:v>
                </c:pt>
                <c:pt idx="7">
                  <c:v>44423</c:v>
                </c:pt>
                <c:pt idx="8">
                  <c:v>44454</c:v>
                </c:pt>
                <c:pt idx="9">
                  <c:v>44484</c:v>
                </c:pt>
                <c:pt idx="10">
                  <c:v>44515</c:v>
                </c:pt>
                <c:pt idx="11">
                  <c:v>44545</c:v>
                </c:pt>
                <c:pt idx="12">
                  <c:v>44576</c:v>
                </c:pt>
                <c:pt idx="13">
                  <c:v>44607</c:v>
                </c:pt>
                <c:pt idx="14">
                  <c:v>44635</c:v>
                </c:pt>
              </c:numCache>
            </c:numRef>
          </c:cat>
          <c:val>
            <c:numRef>
              <c:f>'Expense Forecast'!$D$2:$D$16</c:f>
              <c:numCache>
                <c:formatCode>General</c:formatCode>
                <c:ptCount val="15"/>
                <c:pt idx="11" formatCode="&quot;$&quot;#,##0">
                  <c:v>50722.819682027395</c:v>
                </c:pt>
                <c:pt idx="12" formatCode="&quot;$&quot;#,##0">
                  <c:v>45908.72926497773</c:v>
                </c:pt>
                <c:pt idx="13" formatCode="&quot;$&quot;#,##0">
                  <c:v>46169.514844442579</c:v>
                </c:pt>
                <c:pt idx="14" formatCode="&quot;$&quot;#,##0">
                  <c:v>46433.918561330567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52-40B8-A116-01710C696308}"/>
            </c:ext>
          </c:extLst>
        </c:ser>
        <c:ser>
          <c:idx val="3"/>
          <c:order val="3"/>
          <c:tx>
            <c:strRef>
              <c:f>'Expense Forecast'!$E$1</c:f>
              <c:strCache>
                <c:ptCount val="1"/>
                <c:pt idx="0">
                  <c:v>Upper Confidence Bound(Expenses )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'Expense Forecast'!$A$2:$A$16</c:f>
              <c:numCache>
                <c:formatCode>mmm\-yy</c:formatCode>
                <c:ptCount val="15"/>
                <c:pt idx="0">
                  <c:v>44211</c:v>
                </c:pt>
                <c:pt idx="1">
                  <c:v>44242</c:v>
                </c:pt>
                <c:pt idx="2">
                  <c:v>44270</c:v>
                </c:pt>
                <c:pt idx="3">
                  <c:v>44301</c:v>
                </c:pt>
                <c:pt idx="4">
                  <c:v>44331</c:v>
                </c:pt>
                <c:pt idx="5">
                  <c:v>44362</c:v>
                </c:pt>
                <c:pt idx="6">
                  <c:v>44392</c:v>
                </c:pt>
                <c:pt idx="7">
                  <c:v>44423</c:v>
                </c:pt>
                <c:pt idx="8">
                  <c:v>44454</c:v>
                </c:pt>
                <c:pt idx="9">
                  <c:v>44484</c:v>
                </c:pt>
                <c:pt idx="10">
                  <c:v>44515</c:v>
                </c:pt>
                <c:pt idx="11">
                  <c:v>44545</c:v>
                </c:pt>
                <c:pt idx="12">
                  <c:v>44576</c:v>
                </c:pt>
                <c:pt idx="13">
                  <c:v>44607</c:v>
                </c:pt>
                <c:pt idx="14">
                  <c:v>44635</c:v>
                </c:pt>
              </c:numCache>
            </c:numRef>
          </c:cat>
          <c:val>
            <c:numRef>
              <c:f>'Expense Forecast'!$E$2:$E$16</c:f>
              <c:numCache>
                <c:formatCode>General</c:formatCode>
                <c:ptCount val="15"/>
                <c:pt idx="11" formatCode="&quot;$&quot;#,##0">
                  <c:v>50722.819682027395</c:v>
                </c:pt>
                <c:pt idx="12" formatCode="&quot;$&quot;#,##0">
                  <c:v>56718.845140235855</c:v>
                </c:pt>
                <c:pt idx="13" formatCode="&quot;$&quot;#,##0">
                  <c:v>57314.954011429807</c:v>
                </c:pt>
                <c:pt idx="14" formatCode="&quot;$&quot;#,##0">
                  <c:v>57907.444745200635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52-40B8-A116-01710C696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364879"/>
        <c:axId val="456882575"/>
      </c:lineChart>
      <c:catAx>
        <c:axId val="550364879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882575"/>
        <c:crosses val="autoZero"/>
        <c:auto val="1"/>
        <c:lblAlgn val="ctr"/>
        <c:lblOffset val="100"/>
        <c:noMultiLvlLbl val="0"/>
      </c:catAx>
      <c:valAx>
        <c:axId val="45688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364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</xdr:row>
      <xdr:rowOff>180975</xdr:rowOff>
    </xdr:from>
    <xdr:to>
      <xdr:col>16</xdr:col>
      <xdr:colOff>66675</xdr:colOff>
      <xdr:row>17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84538F-E31D-69E5-1A1F-1B14E8B3FE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1209675</xdr:colOff>
      <xdr:row>4</xdr:row>
      <xdr:rowOff>33337</xdr:rowOff>
    </xdr:from>
    <xdr:to>
      <xdr:col>9</xdr:col>
      <xdr:colOff>171450</xdr:colOff>
      <xdr:row>19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AD0DEE-13C8-2E84-08E0-BB895D70B2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DAC69B0-9957-479C-B1F2-4FC855E36BF4}" name="Table1" displayName="Table1" ref="A1:E16" totalsRowShown="0" headerRowDxfId="10" dataDxfId="9">
  <autoFilter ref="A1:E16" xr:uid="{0DAC69B0-9957-479C-B1F2-4FC855E36BF4}"/>
  <tableColumns count="5">
    <tableColumn id="1" xr3:uid="{18C7E84C-4DE6-4127-9072-9A69A28300C0}" name="Date " dataDxfId="8"/>
    <tableColumn id="2" xr3:uid="{E4C15204-E45B-4107-9D4D-D5150082C9ED}" name="Income " dataDxfId="7"/>
    <tableColumn id="3" xr3:uid="{80D0C8F4-7212-4127-9093-6FF11C796234}" name="Forecast(Income )" dataDxfId="6"/>
    <tableColumn id="4" xr3:uid="{0F961259-9F72-48D7-99DB-EFF77B389398}" name="Lower Confidence Bound(Income )" dataDxfId="5"/>
    <tableColumn id="5" xr3:uid="{475A36E0-F150-4FEC-B5DD-3ED151EB2A2C}" name="Upper Confidence Bound(Income )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67D363-1E93-4CB9-9857-7F1291542D10}" name="Table3" displayName="Table3" ref="A1:E16" totalsRowShown="0">
  <autoFilter ref="A1:E16" xr:uid="{CF67D363-1E93-4CB9-9857-7F1291542D10}"/>
  <tableColumns count="5">
    <tableColumn id="1" xr3:uid="{8239A424-B373-40DF-88EE-341ADB551D87}" name="Date " dataDxfId="3"/>
    <tableColumn id="2" xr3:uid="{915B7C1A-AAC4-40F3-9EAC-E4959F2C2BF4}" name="Expenses "/>
    <tableColumn id="3" xr3:uid="{1C5F5600-B95B-41D1-9534-D6DD867D2638}" name="Forecast(Expenses )" dataDxfId="2"/>
    <tableColumn id="4" xr3:uid="{BB65E8FA-CCD7-4DDB-BF77-C5155E91CF91}" name="Lower Confidence Bound(Expenses )" dataDxfId="1"/>
    <tableColumn id="5" xr3:uid="{BF9DDF55-A1A5-4B2E-A952-FDAD3B087D84}" name="Upper Confidence Bound(Expenses 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72196-8BB5-4F81-868D-EC5B0516CA76}">
  <dimension ref="B2:F16"/>
  <sheetViews>
    <sheetView showGridLines="0" tabSelected="1" workbookViewId="0">
      <selection activeCell="K9" sqref="K9"/>
    </sheetView>
  </sheetViews>
  <sheetFormatPr defaultRowHeight="20.100000000000001" customHeight="1" x14ac:dyDescent="0.25"/>
  <cols>
    <col min="1" max="1" width="3.85546875" customWidth="1"/>
    <col min="2" max="2" width="7" customWidth="1"/>
    <col min="3" max="3" width="10.140625" bestFit="1" customWidth="1"/>
    <col min="4" max="4" width="8.7109375" bestFit="1" customWidth="1"/>
    <col min="5" max="5" width="9.7109375" bestFit="1" customWidth="1"/>
    <col min="6" max="6" width="7.28515625" bestFit="1" customWidth="1"/>
  </cols>
  <sheetData>
    <row r="2" spans="2:6" ht="20.100000000000001" customHeight="1" x14ac:dyDescent="0.25">
      <c r="B2" s="27" t="s">
        <v>1</v>
      </c>
      <c r="C2" s="27"/>
      <c r="D2" s="27"/>
      <c r="E2" s="27"/>
      <c r="F2" s="27"/>
    </row>
    <row r="4" spans="2:6" ht="20.100000000000001" customHeight="1" x14ac:dyDescent="0.25">
      <c r="B4" s="13"/>
      <c r="C4" s="2" t="s">
        <v>0</v>
      </c>
      <c r="D4" s="2" t="s">
        <v>27</v>
      </c>
      <c r="E4" s="10" t="s">
        <v>28</v>
      </c>
      <c r="F4" s="10" t="s">
        <v>29</v>
      </c>
    </row>
    <row r="5" spans="2:6" ht="20.100000000000001" customHeight="1" x14ac:dyDescent="0.25">
      <c r="B5" s="28" t="s">
        <v>36</v>
      </c>
      <c r="C5" s="3">
        <v>44211</v>
      </c>
      <c r="D5" s="8">
        <v>50000</v>
      </c>
      <c r="E5" s="8">
        <v>48500</v>
      </c>
      <c r="F5" s="8">
        <f>D5-E5</f>
        <v>1500</v>
      </c>
    </row>
    <row r="6" spans="2:6" ht="20.100000000000001" customHeight="1" x14ac:dyDescent="0.25">
      <c r="B6" s="28"/>
      <c r="C6" s="3">
        <v>44242</v>
      </c>
      <c r="D6" s="8">
        <v>45000</v>
      </c>
      <c r="E6" s="8">
        <v>46350</v>
      </c>
      <c r="F6" s="8">
        <f t="shared" ref="F6:F10" si="0">D6-E6</f>
        <v>-1350</v>
      </c>
    </row>
    <row r="7" spans="2:6" ht="20.100000000000001" customHeight="1" x14ac:dyDescent="0.25">
      <c r="B7" s="28"/>
      <c r="C7" s="3">
        <v>44270</v>
      </c>
      <c r="D7" s="8">
        <v>43200</v>
      </c>
      <c r="E7" s="8">
        <v>41000</v>
      </c>
      <c r="F7" s="8">
        <f t="shared" si="0"/>
        <v>2200</v>
      </c>
    </row>
    <row r="8" spans="2:6" ht="20.100000000000001" customHeight="1" x14ac:dyDescent="0.25">
      <c r="B8" s="28"/>
      <c r="C8" s="3">
        <v>44301</v>
      </c>
      <c r="D8" s="8">
        <v>52600</v>
      </c>
      <c r="E8" s="8">
        <v>51500</v>
      </c>
      <c r="F8" s="8">
        <f>D8-E8</f>
        <v>1100</v>
      </c>
    </row>
    <row r="9" spans="2:6" ht="20.100000000000001" customHeight="1" x14ac:dyDescent="0.25">
      <c r="B9" s="28"/>
      <c r="C9" s="3">
        <v>44331</v>
      </c>
      <c r="D9" s="8">
        <v>47890</v>
      </c>
      <c r="E9" s="8">
        <v>46890</v>
      </c>
      <c r="F9" s="8">
        <f t="shared" si="0"/>
        <v>1000</v>
      </c>
    </row>
    <row r="10" spans="2:6" ht="20.100000000000001" customHeight="1" x14ac:dyDescent="0.25">
      <c r="B10" s="28"/>
      <c r="C10" s="3">
        <v>44362</v>
      </c>
      <c r="D10" s="8">
        <v>49860</v>
      </c>
      <c r="E10" s="8">
        <v>46980</v>
      </c>
      <c r="F10" s="8">
        <f t="shared" si="0"/>
        <v>2880</v>
      </c>
    </row>
    <row r="11" spans="2:6" ht="20.100000000000001" customHeight="1" x14ac:dyDescent="0.25">
      <c r="B11" s="26" t="s">
        <v>37</v>
      </c>
      <c r="C11" s="20">
        <v>44392</v>
      </c>
      <c r="D11" s="22">
        <f t="shared" ref="D11:D16" si="1">_xlfn.FORECAST.ETS(C11,$D$5:$D$10,$C$5:$C$10)</f>
        <v>51527.826305239774</v>
      </c>
      <c r="E11" s="23">
        <f t="shared" ref="E11:E16" si="2">_xlfn.FORECAST.ETS(C11,$E$5:$E$10,$C$5:$C$10)</f>
        <v>49086.626828809065</v>
      </c>
      <c r="F11" s="24">
        <f t="shared" ref="F11:F16" si="3">D11-E11</f>
        <v>2441.1994764307092</v>
      </c>
    </row>
    <row r="12" spans="2:6" ht="20.100000000000001" customHeight="1" x14ac:dyDescent="0.25">
      <c r="B12" s="26"/>
      <c r="C12" s="20">
        <v>44423</v>
      </c>
      <c r="D12" s="22">
        <f t="shared" si="1"/>
        <v>52347.830511617511</v>
      </c>
      <c r="E12" s="23">
        <f t="shared" si="2"/>
        <v>49413.865399452727</v>
      </c>
      <c r="F12" s="24">
        <f t="shared" si="3"/>
        <v>2933.9651121647839</v>
      </c>
    </row>
    <row r="13" spans="2:6" ht="20.100000000000001" customHeight="1" x14ac:dyDescent="0.25">
      <c r="B13" s="26"/>
      <c r="C13" s="20">
        <v>44454</v>
      </c>
      <c r="D13" s="22">
        <f t="shared" si="1"/>
        <v>53167.834717995254</v>
      </c>
      <c r="E13" s="23">
        <f t="shared" si="2"/>
        <v>49741.103970096396</v>
      </c>
      <c r="F13" s="24">
        <f t="shared" si="3"/>
        <v>3426.7307478988587</v>
      </c>
    </row>
    <row r="14" spans="2:6" ht="20.100000000000001" customHeight="1" x14ac:dyDescent="0.25">
      <c r="B14" s="26"/>
      <c r="C14" s="20">
        <v>44484</v>
      </c>
      <c r="D14" s="22">
        <f t="shared" si="1"/>
        <v>53987.838924372991</v>
      </c>
      <c r="E14" s="23">
        <f t="shared" si="2"/>
        <v>50068.342540740065</v>
      </c>
      <c r="F14" s="24">
        <f t="shared" si="3"/>
        <v>3919.4963836329262</v>
      </c>
    </row>
    <row r="15" spans="2:6" ht="20.100000000000001" customHeight="1" x14ac:dyDescent="0.25">
      <c r="B15" s="26"/>
      <c r="C15" s="20">
        <v>44515</v>
      </c>
      <c r="D15" s="22">
        <f t="shared" si="1"/>
        <v>54807.843130750727</v>
      </c>
      <c r="E15" s="23">
        <f t="shared" si="2"/>
        <v>50395.581111383726</v>
      </c>
      <c r="F15" s="24">
        <f t="shared" si="3"/>
        <v>4412.2620193670009</v>
      </c>
    </row>
    <row r="16" spans="2:6" ht="20.100000000000001" customHeight="1" x14ac:dyDescent="0.25">
      <c r="B16" s="26"/>
      <c r="C16" s="20">
        <v>44545</v>
      </c>
      <c r="D16" s="22">
        <f t="shared" si="1"/>
        <v>55627.847337128464</v>
      </c>
      <c r="E16" s="23">
        <f t="shared" si="2"/>
        <v>50722.819682027395</v>
      </c>
      <c r="F16" s="24">
        <f t="shared" si="3"/>
        <v>4905.0276551010684</v>
      </c>
    </row>
  </sheetData>
  <mergeCells count="3">
    <mergeCell ref="B11:B16"/>
    <mergeCell ref="B2:F2"/>
    <mergeCell ref="B5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99B38-56F0-4E3D-90BC-5AEE4FD64B31}">
  <dimension ref="A1:E16"/>
  <sheetViews>
    <sheetView showGridLines="0" workbookViewId="0">
      <selection activeCell="T21" sqref="T21"/>
    </sheetView>
  </sheetViews>
  <sheetFormatPr defaultRowHeight="15" x14ac:dyDescent="0.25"/>
  <cols>
    <col min="2" max="2" width="12.5703125" bestFit="1" customWidth="1"/>
    <col min="3" max="3" width="19" customWidth="1"/>
    <col min="4" max="4" width="33.7109375" customWidth="1"/>
    <col min="5" max="5" width="34.42578125" customWidth="1"/>
  </cols>
  <sheetData>
    <row r="1" spans="1:5" x14ac:dyDescent="0.25">
      <c r="A1" s="18" t="s">
        <v>0</v>
      </c>
      <c r="B1" s="18" t="s">
        <v>27</v>
      </c>
      <c r="C1" s="18" t="s">
        <v>30</v>
      </c>
      <c r="D1" s="18" t="s">
        <v>31</v>
      </c>
      <c r="E1" s="18" t="s">
        <v>32</v>
      </c>
    </row>
    <row r="2" spans="1:5" x14ac:dyDescent="0.25">
      <c r="A2" s="16">
        <v>44211</v>
      </c>
      <c r="B2" s="21">
        <v>50000</v>
      </c>
      <c r="C2" s="18"/>
      <c r="D2" s="18"/>
      <c r="E2" s="18"/>
    </row>
    <row r="3" spans="1:5" x14ac:dyDescent="0.25">
      <c r="A3" s="16">
        <v>44242</v>
      </c>
      <c r="B3" s="21">
        <v>45000</v>
      </c>
      <c r="C3" s="18"/>
      <c r="D3" s="18"/>
      <c r="E3" s="18"/>
    </row>
    <row r="4" spans="1:5" x14ac:dyDescent="0.25">
      <c r="A4" s="16">
        <v>44270</v>
      </c>
      <c r="B4" s="21">
        <v>43200</v>
      </c>
      <c r="C4" s="18"/>
      <c r="D4" s="18"/>
      <c r="E4" s="18"/>
    </row>
    <row r="5" spans="1:5" x14ac:dyDescent="0.25">
      <c r="A5" s="16">
        <v>44301</v>
      </c>
      <c r="B5" s="21">
        <v>52600</v>
      </c>
      <c r="C5" s="18"/>
      <c r="D5" s="18"/>
      <c r="E5" s="18"/>
    </row>
    <row r="6" spans="1:5" x14ac:dyDescent="0.25">
      <c r="A6" s="16">
        <v>44331</v>
      </c>
      <c r="B6" s="21">
        <v>47890</v>
      </c>
      <c r="C6" s="18"/>
      <c r="D6" s="18"/>
      <c r="E6" s="18"/>
    </row>
    <row r="7" spans="1:5" x14ac:dyDescent="0.25">
      <c r="A7" s="16">
        <v>44362</v>
      </c>
      <c r="B7" s="21">
        <v>49860</v>
      </c>
      <c r="C7" s="18"/>
      <c r="D7" s="18"/>
      <c r="E7" s="18"/>
    </row>
    <row r="8" spans="1:5" x14ac:dyDescent="0.25">
      <c r="A8" s="16">
        <v>44392</v>
      </c>
      <c r="B8" s="21">
        <v>51527.826305239774</v>
      </c>
      <c r="C8" s="18"/>
      <c r="D8" s="18"/>
      <c r="E8" s="18"/>
    </row>
    <row r="9" spans="1:5" x14ac:dyDescent="0.25">
      <c r="A9" s="16">
        <v>44423</v>
      </c>
      <c r="B9" s="21">
        <v>52347.830511617511</v>
      </c>
      <c r="C9" s="18"/>
      <c r="D9" s="18"/>
      <c r="E9" s="18"/>
    </row>
    <row r="10" spans="1:5" x14ac:dyDescent="0.25">
      <c r="A10" s="16">
        <v>44454</v>
      </c>
      <c r="B10" s="21">
        <v>53167.834717995254</v>
      </c>
      <c r="C10" s="18"/>
      <c r="D10" s="18"/>
      <c r="E10" s="18"/>
    </row>
    <row r="11" spans="1:5" x14ac:dyDescent="0.25">
      <c r="A11" s="16">
        <v>44484</v>
      </c>
      <c r="B11" s="21">
        <v>53987.838924372991</v>
      </c>
      <c r="C11" s="18"/>
      <c r="D11" s="18"/>
      <c r="E11" s="18"/>
    </row>
    <row r="12" spans="1:5" x14ac:dyDescent="0.25">
      <c r="A12" s="16">
        <v>44515</v>
      </c>
      <c r="B12" s="21">
        <v>54807.843130750727</v>
      </c>
      <c r="C12" s="18"/>
      <c r="D12" s="18"/>
      <c r="E12" s="18"/>
    </row>
    <row r="13" spans="1:5" x14ac:dyDescent="0.25">
      <c r="A13" s="16">
        <v>44545</v>
      </c>
      <c r="B13" s="21">
        <v>55627.847337128464</v>
      </c>
      <c r="C13" s="21">
        <v>55627.847337128464</v>
      </c>
      <c r="D13" s="21">
        <v>55627.847337128464</v>
      </c>
      <c r="E13" s="21">
        <v>55627.847337128464</v>
      </c>
    </row>
    <row r="14" spans="1:5" x14ac:dyDescent="0.25">
      <c r="A14" s="16">
        <v>44576</v>
      </c>
      <c r="B14" s="18"/>
      <c r="C14" s="21">
        <f>_xlfn.FORECAST.ETS(A14,$B$2:$B$13,$A$2:$A$13,1,1)</f>
        <v>56515.8469709579</v>
      </c>
      <c r="D14" s="21">
        <f>C14-_xlfn.FORECAST.ETS.CONFINT(A14,$B$2:$B$13,$A$2:$A$13,0.95,1,1)</f>
        <v>50704.82391367641</v>
      </c>
      <c r="E14" s="21">
        <f>C14+_xlfn.FORECAST.ETS.CONFINT(A14,$B$2:$B$13,$A$2:$A$13,0.95,1,1)</f>
        <v>62326.870028239391</v>
      </c>
    </row>
    <row r="15" spans="1:5" x14ac:dyDescent="0.25">
      <c r="A15" s="16">
        <v>44607</v>
      </c>
      <c r="B15" s="18"/>
      <c r="C15" s="21">
        <f>_xlfn.FORECAST.ETS(A15,$B$2:$B$13,$A$2:$A$13,1,1)</f>
        <v>57353.240236815363</v>
      </c>
      <c r="D15" s="21">
        <f>C15-_xlfn.FORECAST.ETS.CONFINT(A15,$B$2:$B$13,$A$2:$A$13,0.95,1,1)</f>
        <v>51361.962739862123</v>
      </c>
      <c r="E15" s="21">
        <f>C15+_xlfn.FORECAST.ETS.CONFINT(A15,$B$2:$B$13,$A$2:$A$13,0.95,1,1)</f>
        <v>63344.517733768604</v>
      </c>
    </row>
    <row r="16" spans="1:5" x14ac:dyDescent="0.25">
      <c r="A16" s="16">
        <v>44635</v>
      </c>
      <c r="B16" s="18"/>
      <c r="C16" s="21">
        <f>_xlfn.FORECAST.ETS(A16,$B$2:$B$13,$A$2:$A$13,1,1)</f>
        <v>58190.633502672834</v>
      </c>
      <c r="D16" s="21">
        <f>C16-_xlfn.FORECAST.ETS.CONFINT(A16,$B$2:$B$13,$A$2:$A$13,0.95,1,1)</f>
        <v>52022.991455894138</v>
      </c>
      <c r="E16" s="21">
        <f>C16+_xlfn.FORECAST.ETS.CONFINT(A16,$B$2:$B$13,$A$2:$A$13,0.95,1,1)</f>
        <v>64358.27554945153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A5B7B-332A-4BB1-BA9D-D1D9DE3BFEBB}">
  <dimension ref="A1:E16"/>
  <sheetViews>
    <sheetView workbookViewId="0"/>
  </sheetViews>
  <sheetFormatPr defaultRowHeight="15" x14ac:dyDescent="0.25"/>
  <cols>
    <col min="2" max="2" width="11.85546875" customWidth="1"/>
    <col min="3" max="3" width="20.7109375" customWidth="1"/>
    <col min="4" max="4" width="35.42578125" customWidth="1"/>
    <col min="5" max="5" width="35.5703125" customWidth="1"/>
  </cols>
  <sheetData>
    <row r="1" spans="1:5" x14ac:dyDescent="0.25">
      <c r="A1" t="s">
        <v>0</v>
      </c>
      <c r="B1" t="s">
        <v>28</v>
      </c>
      <c r="C1" t="s">
        <v>33</v>
      </c>
      <c r="D1" t="s">
        <v>34</v>
      </c>
      <c r="E1" t="s">
        <v>35</v>
      </c>
    </row>
    <row r="2" spans="1:5" x14ac:dyDescent="0.25">
      <c r="A2" s="1">
        <v>44211</v>
      </c>
      <c r="B2" s="5">
        <v>48500</v>
      </c>
    </row>
    <row r="3" spans="1:5" x14ac:dyDescent="0.25">
      <c r="A3" s="1">
        <v>44242</v>
      </c>
      <c r="B3" s="5">
        <v>46350</v>
      </c>
    </row>
    <row r="4" spans="1:5" x14ac:dyDescent="0.25">
      <c r="A4" s="1">
        <v>44270</v>
      </c>
      <c r="B4" s="5">
        <v>41000</v>
      </c>
    </row>
    <row r="5" spans="1:5" x14ac:dyDescent="0.25">
      <c r="A5" s="1">
        <v>44301</v>
      </c>
      <c r="B5" s="5">
        <v>51500</v>
      </c>
    </row>
    <row r="6" spans="1:5" x14ac:dyDescent="0.25">
      <c r="A6" s="1">
        <v>44331</v>
      </c>
      <c r="B6" s="5">
        <v>46890</v>
      </c>
    </row>
    <row r="7" spans="1:5" x14ac:dyDescent="0.25">
      <c r="A7" s="1">
        <v>44362</v>
      </c>
      <c r="B7" s="5">
        <v>46980</v>
      </c>
    </row>
    <row r="8" spans="1:5" x14ac:dyDescent="0.25">
      <c r="A8" s="1">
        <v>44392</v>
      </c>
      <c r="B8" s="5">
        <v>49086.626828809065</v>
      </c>
    </row>
    <row r="9" spans="1:5" x14ac:dyDescent="0.25">
      <c r="A9" s="1">
        <v>44423</v>
      </c>
      <c r="B9" s="5">
        <v>49413.865399452727</v>
      </c>
    </row>
    <row r="10" spans="1:5" x14ac:dyDescent="0.25">
      <c r="A10" s="1">
        <v>44454</v>
      </c>
      <c r="B10" s="5">
        <v>49741.103970096396</v>
      </c>
    </row>
    <row r="11" spans="1:5" x14ac:dyDescent="0.25">
      <c r="A11" s="1">
        <v>44484</v>
      </c>
      <c r="B11" s="5">
        <v>50068.342540740065</v>
      </c>
    </row>
    <row r="12" spans="1:5" x14ac:dyDescent="0.25">
      <c r="A12" s="1">
        <v>44515</v>
      </c>
      <c r="B12" s="5">
        <v>50395.581111383726</v>
      </c>
    </row>
    <row r="13" spans="1:5" x14ac:dyDescent="0.25">
      <c r="A13" s="1">
        <v>44545</v>
      </c>
      <c r="B13" s="5">
        <v>50722.819682027395</v>
      </c>
      <c r="C13" s="5">
        <v>50722.819682027395</v>
      </c>
      <c r="D13" s="5">
        <v>50722.819682027395</v>
      </c>
      <c r="E13" s="5">
        <v>50722.819682027395</v>
      </c>
    </row>
    <row r="14" spans="1:5" x14ac:dyDescent="0.25">
      <c r="A14" s="1">
        <v>44576</v>
      </c>
      <c r="C14" s="5">
        <f>_xlfn.FORECAST.ETS(A14,$B$2:$B$13,$A$2:$A$13,1,1)</f>
        <v>51313.787202606793</v>
      </c>
      <c r="D14" s="5">
        <f>C14-_xlfn.FORECAST.ETS.CONFINT(A14,$B$2:$B$13,$A$2:$A$13,0.95,1,1)</f>
        <v>45908.72926497773</v>
      </c>
      <c r="E14" s="5">
        <f>C14+_xlfn.FORECAST.ETS.CONFINT(A14,$B$2:$B$13,$A$2:$A$13,0.95,1,1)</f>
        <v>56718.845140235855</v>
      </c>
    </row>
    <row r="15" spans="1:5" x14ac:dyDescent="0.25">
      <c r="A15" s="1">
        <v>44607</v>
      </c>
      <c r="C15" s="5">
        <f>_xlfn.FORECAST.ETS(A15,$B$2:$B$13,$A$2:$A$13,1,1)</f>
        <v>51742.234427936193</v>
      </c>
      <c r="D15" s="5">
        <f>C15-_xlfn.FORECAST.ETS.CONFINT(A15,$B$2:$B$13,$A$2:$A$13,0.95,1,1)</f>
        <v>46169.514844442579</v>
      </c>
      <c r="E15" s="5">
        <f>C15+_xlfn.FORECAST.ETS.CONFINT(A15,$B$2:$B$13,$A$2:$A$13,0.95,1,1)</f>
        <v>57314.954011429807</v>
      </c>
    </row>
    <row r="16" spans="1:5" x14ac:dyDescent="0.25">
      <c r="A16" s="1">
        <v>44635</v>
      </c>
      <c r="C16" s="5">
        <f>_xlfn.FORECAST.ETS(A16,$B$2:$B$13,$A$2:$A$13,1,1)</f>
        <v>52170.681653265601</v>
      </c>
      <c r="D16" s="5">
        <f>C16-_xlfn.FORECAST.ETS.CONFINT(A16,$B$2:$B$13,$A$2:$A$13,0.95,1,1)</f>
        <v>46433.918561330567</v>
      </c>
      <c r="E16" s="5">
        <f>C16+_xlfn.FORECAST.ETS.CONFINT(A16,$B$2:$B$13,$A$2:$A$13,0.95,1,1)</f>
        <v>57907.444745200635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093C3-3A60-438F-872E-C6717AF47C3F}">
  <dimension ref="B2:U55"/>
  <sheetViews>
    <sheetView showGridLines="0" workbookViewId="0">
      <selection activeCell="D15" sqref="D15"/>
    </sheetView>
  </sheetViews>
  <sheetFormatPr defaultRowHeight="20.100000000000001" customHeight="1" x14ac:dyDescent="0.25"/>
  <cols>
    <col min="1" max="1" width="2.85546875" customWidth="1"/>
    <col min="2" max="2" width="14.85546875" bestFit="1" customWidth="1"/>
    <col min="3" max="3" width="15.140625" bestFit="1" customWidth="1"/>
    <col min="4" max="14" width="10.140625" bestFit="1" customWidth="1"/>
    <col min="15" max="15" width="11.7109375" bestFit="1" customWidth="1"/>
    <col min="16" max="16" width="11.140625" bestFit="1" customWidth="1"/>
    <col min="20" max="20" width="16" bestFit="1" customWidth="1"/>
    <col min="21" max="21" width="17.5703125" bestFit="1" customWidth="1"/>
  </cols>
  <sheetData>
    <row r="2" spans="2:21" ht="20.100000000000001" customHeight="1" x14ac:dyDescent="0.25">
      <c r="B2" s="27" t="s">
        <v>26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4" spans="2:21" ht="20.100000000000001" customHeight="1" x14ac:dyDescent="0.25">
      <c r="B4" s="10" t="s">
        <v>2</v>
      </c>
    </row>
    <row r="5" spans="2:21" ht="20.100000000000001" customHeight="1" x14ac:dyDescent="0.25">
      <c r="C5" s="10" t="s">
        <v>15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14</v>
      </c>
      <c r="S5" s="2" t="s">
        <v>0</v>
      </c>
      <c r="T5" s="2" t="s">
        <v>24</v>
      </c>
      <c r="U5" s="2" t="s">
        <v>25</v>
      </c>
    </row>
    <row r="6" spans="2:21" ht="20.100000000000001" customHeight="1" x14ac:dyDescent="0.25">
      <c r="C6" s="4">
        <v>2019</v>
      </c>
      <c r="D6" s="8">
        <v>170666</v>
      </c>
      <c r="E6" s="15">
        <v>197500</v>
      </c>
      <c r="F6" s="15">
        <v>228333</v>
      </c>
      <c r="G6" s="15">
        <v>218333</v>
      </c>
      <c r="H6" s="15">
        <v>239166</v>
      </c>
      <c r="I6" s="15">
        <v>260000</v>
      </c>
      <c r="J6" s="15">
        <v>262043</v>
      </c>
      <c r="K6" s="15">
        <v>229166.66666666701</v>
      </c>
      <c r="L6" s="15">
        <v>208333.33333333334</v>
      </c>
      <c r="M6" s="15">
        <v>208333.33333333334</v>
      </c>
      <c r="N6" s="15">
        <v>187500</v>
      </c>
      <c r="O6" s="15">
        <v>166666.66666666669</v>
      </c>
      <c r="S6" s="16">
        <v>44580</v>
      </c>
      <c r="T6" s="17">
        <f t="array" ref="T6:T17">TRANSPOSE(D6:O6)</f>
        <v>170666</v>
      </c>
      <c r="U6" s="18"/>
    </row>
    <row r="7" spans="2:21" ht="20.100000000000001" customHeight="1" x14ac:dyDescent="0.25">
      <c r="C7" s="4">
        <v>2020</v>
      </c>
      <c r="D7" s="15">
        <v>179966</v>
      </c>
      <c r="E7" s="15">
        <v>215542</v>
      </c>
      <c r="F7" s="15">
        <v>218334</v>
      </c>
      <c r="G7" s="15">
        <v>220571</v>
      </c>
      <c r="H7" s="15">
        <v>241987</v>
      </c>
      <c r="I7" s="15">
        <v>261598</v>
      </c>
      <c r="J7" s="15">
        <v>260192</v>
      </c>
      <c r="K7" s="15">
        <v>248868</v>
      </c>
      <c r="L7" s="15">
        <v>208334</v>
      </c>
      <c r="M7" s="15">
        <v>208333.33333333334</v>
      </c>
      <c r="N7" s="15">
        <v>187500</v>
      </c>
      <c r="O7" s="15">
        <v>168153</v>
      </c>
      <c r="S7" s="16">
        <v>44611</v>
      </c>
      <c r="T7" s="17">
        <v>197500</v>
      </c>
      <c r="U7" s="18"/>
    </row>
    <row r="8" spans="2:21" ht="20.100000000000001" customHeight="1" x14ac:dyDescent="0.25">
      <c r="C8" s="4">
        <v>2021</v>
      </c>
      <c r="D8" s="15">
        <v>181972</v>
      </c>
      <c r="E8" s="15">
        <v>185873</v>
      </c>
      <c r="F8" s="15">
        <v>168844</v>
      </c>
      <c r="G8" s="15">
        <v>159957</v>
      </c>
      <c r="H8" s="15">
        <v>148852</v>
      </c>
      <c r="I8" s="15">
        <v>179966</v>
      </c>
      <c r="J8" s="15">
        <v>215542</v>
      </c>
      <c r="K8" s="15">
        <v>228334</v>
      </c>
      <c r="L8" s="15">
        <v>210571</v>
      </c>
      <c r="M8" s="15">
        <v>231987</v>
      </c>
      <c r="N8" s="15">
        <v>251598</v>
      </c>
      <c r="O8" s="15">
        <v>196544</v>
      </c>
      <c r="S8" s="16">
        <v>44639</v>
      </c>
      <c r="T8" s="17">
        <v>228333</v>
      </c>
      <c r="U8" s="18"/>
    </row>
    <row r="9" spans="2:21" ht="20.100000000000001" customHeight="1" x14ac:dyDescent="0.25">
      <c r="C9" s="6" t="s">
        <v>16</v>
      </c>
      <c r="D9" s="8">
        <f>AVERAGE(D6:D8)</f>
        <v>177534.66666666666</v>
      </c>
      <c r="E9" s="8">
        <f t="shared" ref="E9:O9" si="0">AVERAGE(E6:E8)</f>
        <v>199638.33333333334</v>
      </c>
      <c r="F9" s="8">
        <f t="shared" si="0"/>
        <v>205170.33333333334</v>
      </c>
      <c r="G9" s="8">
        <f t="shared" si="0"/>
        <v>199620.33333333334</v>
      </c>
      <c r="H9" s="8">
        <f t="shared" si="0"/>
        <v>210001.66666666666</v>
      </c>
      <c r="I9" s="8">
        <f t="shared" si="0"/>
        <v>233854.66666666666</v>
      </c>
      <c r="J9" s="8">
        <f t="shared" si="0"/>
        <v>245925.66666666666</v>
      </c>
      <c r="K9" s="8">
        <f t="shared" si="0"/>
        <v>235456.22222222234</v>
      </c>
      <c r="L9" s="8">
        <f t="shared" si="0"/>
        <v>209079.44444444447</v>
      </c>
      <c r="M9" s="8">
        <f t="shared" si="0"/>
        <v>216217.88888888891</v>
      </c>
      <c r="N9" s="8">
        <f t="shared" si="0"/>
        <v>208866</v>
      </c>
      <c r="O9" s="8">
        <f t="shared" si="0"/>
        <v>177121.22222222225</v>
      </c>
      <c r="P9" s="12">
        <f>AVERAGE(D9:O9)</f>
        <v>209873.87037037042</v>
      </c>
      <c r="S9" s="16">
        <v>44670</v>
      </c>
      <c r="T9" s="17">
        <v>218333</v>
      </c>
      <c r="U9" s="18"/>
    </row>
    <row r="10" spans="2:21" ht="20.100000000000001" customHeight="1" x14ac:dyDescent="0.25">
      <c r="S10" s="16">
        <v>44700</v>
      </c>
      <c r="T10" s="17">
        <v>239166</v>
      </c>
      <c r="U10" s="18"/>
    </row>
    <row r="11" spans="2:21" ht="20.100000000000001" customHeight="1" x14ac:dyDescent="0.25">
      <c r="C11" s="7" t="s">
        <v>17</v>
      </c>
      <c r="D11" s="14">
        <f>D9/$P$9</f>
        <v>0.84591124351671865</v>
      </c>
      <c r="E11" s="14">
        <f t="shared" ref="E11:O11" si="1">E9/$P$9</f>
        <v>0.95123005537099914</v>
      </c>
      <c r="F11" s="14">
        <f t="shared" si="1"/>
        <v>0.9775887439978278</v>
      </c>
      <c r="G11" s="14">
        <f t="shared" si="1"/>
        <v>0.95114428957286412</v>
      </c>
      <c r="H11" s="14">
        <f t="shared" si="1"/>
        <v>1.0006089195194747</v>
      </c>
      <c r="I11" s="14">
        <f t="shared" si="1"/>
        <v>1.1142628963480621</v>
      </c>
      <c r="J11" s="14">
        <f t="shared" si="1"/>
        <v>1.1717783935307173</v>
      </c>
      <c r="K11" s="14">
        <f t="shared" si="1"/>
        <v>1.121893934708051</v>
      </c>
      <c r="L11" s="14">
        <f t="shared" si="1"/>
        <v>0.99621474591132275</v>
      </c>
      <c r="M11" s="14">
        <f t="shared" si="1"/>
        <v>1.0302277673124483</v>
      </c>
      <c r="N11" s="14">
        <f t="shared" si="1"/>
        <v>0.99519773295936365</v>
      </c>
      <c r="O11" s="14">
        <f t="shared" si="1"/>
        <v>0.8439412772521484</v>
      </c>
      <c r="S11" s="16">
        <v>44731</v>
      </c>
      <c r="T11" s="17">
        <v>260000</v>
      </c>
      <c r="U11" s="18"/>
    </row>
    <row r="12" spans="2:21" ht="20.100000000000001" customHeight="1" x14ac:dyDescent="0.25">
      <c r="S12" s="16">
        <v>44761</v>
      </c>
      <c r="T12" s="17">
        <v>262043</v>
      </c>
      <c r="U12" s="18"/>
    </row>
    <row r="13" spans="2:21" ht="20.100000000000001" customHeight="1" x14ac:dyDescent="0.25">
      <c r="B13" s="10" t="s">
        <v>19</v>
      </c>
      <c r="C13" s="10" t="s">
        <v>18</v>
      </c>
      <c r="D13" s="11" t="s">
        <v>3</v>
      </c>
      <c r="E13" s="11" t="s">
        <v>4</v>
      </c>
      <c r="F13" s="11" t="s">
        <v>5</v>
      </c>
      <c r="G13" s="11" t="s">
        <v>6</v>
      </c>
      <c r="H13" s="11" t="s">
        <v>7</v>
      </c>
      <c r="I13" s="11" t="s">
        <v>8</v>
      </c>
      <c r="J13" s="11" t="s">
        <v>9</v>
      </c>
      <c r="K13" s="11" t="s">
        <v>10</v>
      </c>
      <c r="L13" s="11" t="s">
        <v>11</v>
      </c>
      <c r="M13" s="11" t="s">
        <v>12</v>
      </c>
      <c r="N13" s="11" t="s">
        <v>13</v>
      </c>
      <c r="O13" s="11" t="s">
        <v>14</v>
      </c>
      <c r="S13" s="16">
        <v>44792</v>
      </c>
      <c r="T13" s="17">
        <v>229166.66666666701</v>
      </c>
      <c r="U13" s="18"/>
    </row>
    <row r="14" spans="2:21" ht="20.100000000000001" customHeight="1" x14ac:dyDescent="0.25">
      <c r="B14" s="4" t="s">
        <v>20</v>
      </c>
      <c r="C14" s="8">
        <v>90290</v>
      </c>
      <c r="D14" s="8">
        <f>($C14/12)*$D$11</f>
        <v>6364.7771814270445</v>
      </c>
      <c r="E14" s="8">
        <f>($C14/12)*$E$11</f>
        <v>7157.21347495396</v>
      </c>
      <c r="F14" s="8">
        <f>($C14/12)*$F$11</f>
        <v>7355.5406412969896</v>
      </c>
      <c r="G14" s="8">
        <f>($C14/12)*$G$11</f>
        <v>7156.5681587944919</v>
      </c>
      <c r="H14" s="8">
        <f>($C14/12)*$H$11</f>
        <v>7528.7482786177816</v>
      </c>
      <c r="I14" s="8">
        <f>($C14/12)*$I$11</f>
        <v>8383.8997426055448</v>
      </c>
      <c r="J14" s="8">
        <f>($C14/12)*$J$11</f>
        <v>8816.6559293240389</v>
      </c>
      <c r="K14" s="8">
        <f>($C14/12)*$K$11</f>
        <v>8441.3169470658268</v>
      </c>
      <c r="L14" s="8">
        <f>($C14/12)*$L$11</f>
        <v>7495.685784027778</v>
      </c>
      <c r="M14" s="8">
        <f>($C14/12)*$M$11</f>
        <v>7751.6054258867462</v>
      </c>
      <c r="N14" s="8">
        <f>($C14/12)*$N$11</f>
        <v>7488.0336090750789</v>
      </c>
      <c r="O14" s="8">
        <f>($C14/12)*$O$11</f>
        <v>6349.954826924707</v>
      </c>
      <c r="S14" s="16">
        <v>44823</v>
      </c>
      <c r="T14" s="17">
        <v>208333.33333333334</v>
      </c>
      <c r="U14" s="18"/>
    </row>
    <row r="15" spans="2:21" ht="20.100000000000001" customHeight="1" x14ac:dyDescent="0.25">
      <c r="B15" s="4" t="s">
        <v>21</v>
      </c>
      <c r="C15" s="8">
        <v>80360</v>
      </c>
      <c r="D15" s="8">
        <f t="shared" ref="D15:D16" si="2">($C15/12)*$D$11</f>
        <v>5664.7856274169599</v>
      </c>
      <c r="E15" s="8">
        <f t="shared" ref="E15:E16" si="3">($C15/12)*$E$11</f>
        <v>6370.0706041344574</v>
      </c>
      <c r="F15" s="8">
        <f t="shared" ref="F15:F16" si="4">($C15/12)*$F$11</f>
        <v>6546.5859556387868</v>
      </c>
      <c r="G15" s="8">
        <f t="shared" ref="G15:G16" si="5">($C15/12)*$G$11</f>
        <v>6369.4962591729472</v>
      </c>
      <c r="H15" s="8">
        <f t="shared" ref="H15:H16" si="6">($C15/12)*$H$11</f>
        <v>6700.7443977154162</v>
      </c>
      <c r="I15" s="8">
        <f t="shared" ref="I15:I16" si="7">($C15/12)*$I$11</f>
        <v>7461.8471958775226</v>
      </c>
      <c r="J15" s="8">
        <f t="shared" ref="J15:J16" si="8">($C15/12)*$J$11</f>
        <v>7847.0093086773704</v>
      </c>
      <c r="K15" s="8">
        <f t="shared" ref="K15:K16" si="9">($C15/12)*$K$11</f>
        <v>7512.9497160949149</v>
      </c>
      <c r="L15" s="8">
        <f t="shared" ref="L15:L16" si="10">($C15/12)*$L$11</f>
        <v>6671.3180817861585</v>
      </c>
      <c r="M15" s="8">
        <f t="shared" ref="M15:M16" si="11">($C15/12)*$M$11</f>
        <v>6899.0919484356955</v>
      </c>
      <c r="N15" s="8">
        <f t="shared" ref="N15:N16" si="12">($C15/12)*$N$11</f>
        <v>6664.5074850512055</v>
      </c>
      <c r="O15" s="8">
        <f t="shared" ref="O15:O16" si="13">($C15/12)*$O$11</f>
        <v>5651.5934199985541</v>
      </c>
      <c r="S15" s="16">
        <v>44853</v>
      </c>
      <c r="T15" s="17">
        <v>208333.33333333334</v>
      </c>
      <c r="U15" s="18"/>
    </row>
    <row r="16" spans="2:21" ht="20.100000000000001" customHeight="1" x14ac:dyDescent="0.25">
      <c r="B16" s="4" t="s">
        <v>22</v>
      </c>
      <c r="C16" s="8">
        <v>80000</v>
      </c>
      <c r="D16" s="8">
        <f t="shared" si="2"/>
        <v>5639.408290111458</v>
      </c>
      <c r="E16" s="8">
        <f t="shared" si="3"/>
        <v>6341.533702473328</v>
      </c>
      <c r="F16" s="8">
        <f t="shared" si="4"/>
        <v>6517.2582933188523</v>
      </c>
      <c r="G16" s="8">
        <f t="shared" si="5"/>
        <v>6340.9619304857615</v>
      </c>
      <c r="H16" s="8">
        <f t="shared" si="6"/>
        <v>6670.7261301298322</v>
      </c>
      <c r="I16" s="8">
        <f t="shared" si="7"/>
        <v>7428.4193089870805</v>
      </c>
      <c r="J16" s="8">
        <f t="shared" si="8"/>
        <v>7811.8559568714491</v>
      </c>
      <c r="K16" s="8">
        <f t="shared" si="9"/>
        <v>7479.2928980536735</v>
      </c>
      <c r="L16" s="8">
        <f t="shared" si="10"/>
        <v>6641.4316394088182</v>
      </c>
      <c r="M16" s="8">
        <f t="shared" si="11"/>
        <v>6868.1851154163223</v>
      </c>
      <c r="N16" s="8">
        <f t="shared" si="12"/>
        <v>6634.6515530624247</v>
      </c>
      <c r="O16" s="8">
        <f t="shared" si="13"/>
        <v>5626.2751816809896</v>
      </c>
      <c r="S16" s="16">
        <v>44884</v>
      </c>
      <c r="T16" s="17">
        <v>187500</v>
      </c>
      <c r="U16" s="18"/>
    </row>
    <row r="17" spans="2:21" ht="20.100000000000001" customHeight="1" x14ac:dyDescent="0.25">
      <c r="B17" s="7" t="s">
        <v>23</v>
      </c>
      <c r="C17" s="8">
        <f>SUM(C14:C16)</f>
        <v>250650</v>
      </c>
      <c r="D17" s="8">
        <f>SUM(D14:D16)</f>
        <v>17668.971098955462</v>
      </c>
      <c r="E17" s="8">
        <f>SUM(E14:E16)</f>
        <v>19868.817781561746</v>
      </c>
      <c r="F17" s="8">
        <f t="shared" ref="F17:O17" si="14">SUM(F14:F16)</f>
        <v>20419.384890254631</v>
      </c>
      <c r="G17" s="8">
        <f t="shared" si="14"/>
        <v>19867.026348453201</v>
      </c>
      <c r="H17" s="8">
        <f t="shared" si="14"/>
        <v>20900.218806463028</v>
      </c>
      <c r="I17" s="8">
        <f t="shared" si="14"/>
        <v>23274.166247470148</v>
      </c>
      <c r="J17" s="8">
        <f t="shared" si="14"/>
        <v>24475.521194872857</v>
      </c>
      <c r="K17" s="8">
        <f t="shared" si="14"/>
        <v>23433.559561214417</v>
      </c>
      <c r="L17" s="8">
        <f t="shared" si="14"/>
        <v>20808.435505222755</v>
      </c>
      <c r="M17" s="8">
        <f t="shared" si="14"/>
        <v>21518.882489738764</v>
      </c>
      <c r="N17" s="8">
        <f t="shared" si="14"/>
        <v>20787.192647188709</v>
      </c>
      <c r="O17" s="8">
        <f t="shared" si="14"/>
        <v>17627.82342860425</v>
      </c>
      <c r="P17" s="25">
        <f>SUM(D17:O17)</f>
        <v>250649.99999999997</v>
      </c>
      <c r="S17" s="16">
        <v>44914</v>
      </c>
      <c r="T17" s="17">
        <v>166666.66666666669</v>
      </c>
      <c r="U17" s="18"/>
    </row>
    <row r="18" spans="2:21" ht="20.100000000000001" customHeight="1" x14ac:dyDescent="0.25">
      <c r="S18" s="16">
        <v>44581</v>
      </c>
      <c r="T18" s="17">
        <f t="array" ref="T18:T29">TRANSPOSE(D7:O7)</f>
        <v>179966</v>
      </c>
      <c r="U18" s="18"/>
    </row>
    <row r="19" spans="2:21" ht="20.100000000000001" customHeight="1" x14ac:dyDescent="0.25">
      <c r="S19" s="16">
        <v>44612</v>
      </c>
      <c r="T19" s="17">
        <v>215542</v>
      </c>
      <c r="U19" s="18"/>
    </row>
    <row r="20" spans="2:21" ht="20.100000000000001" customHeight="1" x14ac:dyDescent="0.25">
      <c r="G20" s="5"/>
      <c r="S20" s="16">
        <v>44640</v>
      </c>
      <c r="T20" s="17">
        <v>218334</v>
      </c>
      <c r="U20" s="18"/>
    </row>
    <row r="21" spans="2:21" ht="20.100000000000001" customHeight="1" x14ac:dyDescent="0.25">
      <c r="S21" s="16">
        <v>44671</v>
      </c>
      <c r="T21" s="17">
        <v>220571</v>
      </c>
      <c r="U21" s="18"/>
    </row>
    <row r="22" spans="2:21" ht="20.100000000000001" customHeight="1" x14ac:dyDescent="0.25">
      <c r="S22" s="16">
        <v>44701</v>
      </c>
      <c r="T22" s="17">
        <v>241987</v>
      </c>
      <c r="U22" s="18"/>
    </row>
    <row r="23" spans="2:21" ht="20.100000000000001" customHeight="1" x14ac:dyDescent="0.25">
      <c r="S23" s="16">
        <v>44732</v>
      </c>
      <c r="T23" s="17">
        <v>261598</v>
      </c>
      <c r="U23" s="18"/>
    </row>
    <row r="24" spans="2:21" ht="20.100000000000001" customHeight="1" x14ac:dyDescent="0.25">
      <c r="S24" s="16">
        <v>44762</v>
      </c>
      <c r="T24" s="17">
        <v>260192</v>
      </c>
      <c r="U24" s="18"/>
    </row>
    <row r="25" spans="2:21" ht="20.100000000000001" customHeight="1" x14ac:dyDescent="0.25">
      <c r="S25" s="16">
        <v>44793</v>
      </c>
      <c r="T25" s="17">
        <v>248868</v>
      </c>
      <c r="U25" s="18"/>
    </row>
    <row r="26" spans="2:21" ht="20.100000000000001" customHeight="1" x14ac:dyDescent="0.25">
      <c r="S26" s="16">
        <v>44824</v>
      </c>
      <c r="T26" s="17">
        <v>208334</v>
      </c>
      <c r="U26" s="18"/>
    </row>
    <row r="27" spans="2:21" ht="20.100000000000001" customHeight="1" x14ac:dyDescent="0.25">
      <c r="S27" s="16">
        <v>44854</v>
      </c>
      <c r="T27" s="17">
        <v>208333.33333333334</v>
      </c>
      <c r="U27" s="18"/>
    </row>
    <row r="28" spans="2:21" ht="20.100000000000001" customHeight="1" x14ac:dyDescent="0.25">
      <c r="S28" s="16">
        <v>44885</v>
      </c>
      <c r="T28" s="17">
        <v>187500</v>
      </c>
      <c r="U28" s="18"/>
    </row>
    <row r="29" spans="2:21" ht="20.100000000000001" customHeight="1" x14ac:dyDescent="0.25">
      <c r="S29" s="16">
        <v>44915</v>
      </c>
      <c r="T29" s="17">
        <v>168153</v>
      </c>
      <c r="U29" s="18"/>
    </row>
    <row r="30" spans="2:21" ht="20.100000000000001" customHeight="1" x14ac:dyDescent="0.25">
      <c r="S30" s="16">
        <v>44582</v>
      </c>
      <c r="T30" s="18">
        <f t="array" ref="T30:T41">TRANSPOSE(D8:O8)</f>
        <v>181972</v>
      </c>
      <c r="U30" s="18"/>
    </row>
    <row r="31" spans="2:21" ht="20.100000000000001" customHeight="1" x14ac:dyDescent="0.25">
      <c r="S31" s="16">
        <v>44613</v>
      </c>
      <c r="T31" s="18">
        <v>185873</v>
      </c>
      <c r="U31" s="18"/>
    </row>
    <row r="32" spans="2:21" ht="20.100000000000001" customHeight="1" x14ac:dyDescent="0.25">
      <c r="S32" s="16">
        <v>44641</v>
      </c>
      <c r="T32" s="18">
        <v>168844</v>
      </c>
      <c r="U32" s="18"/>
    </row>
    <row r="33" spans="19:21" ht="20.100000000000001" customHeight="1" x14ac:dyDescent="0.25">
      <c r="S33" s="16">
        <v>44672</v>
      </c>
      <c r="T33" s="18">
        <v>159957</v>
      </c>
      <c r="U33" s="18"/>
    </row>
    <row r="34" spans="19:21" ht="20.100000000000001" customHeight="1" x14ac:dyDescent="0.25">
      <c r="S34" s="16">
        <v>44702</v>
      </c>
      <c r="T34" s="18">
        <v>148852</v>
      </c>
      <c r="U34" s="18"/>
    </row>
    <row r="35" spans="19:21" ht="20.100000000000001" customHeight="1" x14ac:dyDescent="0.25">
      <c r="S35" s="16">
        <v>44733</v>
      </c>
      <c r="T35" s="18">
        <v>179966</v>
      </c>
      <c r="U35" s="18"/>
    </row>
    <row r="36" spans="19:21" ht="20.100000000000001" customHeight="1" x14ac:dyDescent="0.25">
      <c r="S36" s="16">
        <v>44763</v>
      </c>
      <c r="T36" s="18">
        <v>215542</v>
      </c>
      <c r="U36" s="18"/>
    </row>
    <row r="37" spans="19:21" ht="20.100000000000001" customHeight="1" x14ac:dyDescent="0.25">
      <c r="S37" s="16">
        <v>44794</v>
      </c>
      <c r="T37" s="18">
        <v>228334</v>
      </c>
      <c r="U37" s="18"/>
    </row>
    <row r="38" spans="19:21" ht="20.100000000000001" customHeight="1" x14ac:dyDescent="0.25">
      <c r="S38" s="16">
        <v>44825</v>
      </c>
      <c r="T38" s="18">
        <v>210571</v>
      </c>
      <c r="U38" s="18"/>
    </row>
    <row r="39" spans="19:21" ht="20.100000000000001" customHeight="1" x14ac:dyDescent="0.25">
      <c r="S39" s="16">
        <v>44855</v>
      </c>
      <c r="T39" s="18">
        <v>231987</v>
      </c>
      <c r="U39" s="18"/>
    </row>
    <row r="40" spans="19:21" ht="20.100000000000001" customHeight="1" x14ac:dyDescent="0.25">
      <c r="S40" s="16">
        <v>44886</v>
      </c>
      <c r="T40" s="18">
        <v>251598</v>
      </c>
      <c r="U40" s="18"/>
    </row>
    <row r="41" spans="19:21" ht="20.100000000000001" customHeight="1" x14ac:dyDescent="0.25">
      <c r="S41" s="16">
        <v>44916</v>
      </c>
      <c r="T41" s="18">
        <v>196544</v>
      </c>
      <c r="U41" s="19">
        <v>196544</v>
      </c>
    </row>
    <row r="42" spans="19:21" ht="20.100000000000001" customHeight="1" x14ac:dyDescent="0.25">
      <c r="S42" s="16">
        <v>44583</v>
      </c>
      <c r="T42" s="18"/>
      <c r="U42" s="17">
        <f t="array" ref="U42:U53">TRANSPOSE(D17:O17)</f>
        <v>17668.971098955462</v>
      </c>
    </row>
    <row r="43" spans="19:21" ht="20.100000000000001" customHeight="1" x14ac:dyDescent="0.25">
      <c r="S43" s="16">
        <v>44614</v>
      </c>
      <c r="T43" s="18"/>
      <c r="U43" s="17">
        <v>19868.817781561746</v>
      </c>
    </row>
    <row r="44" spans="19:21" ht="20.100000000000001" customHeight="1" x14ac:dyDescent="0.25">
      <c r="S44" s="16">
        <v>44642</v>
      </c>
      <c r="T44" s="18"/>
      <c r="U44" s="17">
        <v>20419.384890254631</v>
      </c>
    </row>
    <row r="45" spans="19:21" ht="20.100000000000001" customHeight="1" x14ac:dyDescent="0.25">
      <c r="S45" s="16">
        <v>44673</v>
      </c>
      <c r="T45" s="18"/>
      <c r="U45" s="17">
        <v>19867.026348453201</v>
      </c>
    </row>
    <row r="46" spans="19:21" ht="20.100000000000001" customHeight="1" x14ac:dyDescent="0.25">
      <c r="S46" s="16">
        <v>44703</v>
      </c>
      <c r="T46" s="18"/>
      <c r="U46" s="17">
        <v>20900.218806463028</v>
      </c>
    </row>
    <row r="47" spans="19:21" ht="20.100000000000001" customHeight="1" x14ac:dyDescent="0.25">
      <c r="S47" s="16">
        <v>44734</v>
      </c>
      <c r="T47" s="18"/>
      <c r="U47" s="17">
        <v>23274.166247470148</v>
      </c>
    </row>
    <row r="48" spans="19:21" ht="20.100000000000001" customHeight="1" x14ac:dyDescent="0.25">
      <c r="S48" s="16">
        <v>44764</v>
      </c>
      <c r="T48" s="18"/>
      <c r="U48" s="17">
        <v>24475.521194872857</v>
      </c>
    </row>
    <row r="49" spans="19:21" ht="20.100000000000001" customHeight="1" x14ac:dyDescent="0.25">
      <c r="S49" s="16">
        <v>44795</v>
      </c>
      <c r="T49" s="18"/>
      <c r="U49" s="17">
        <v>23433.559561214417</v>
      </c>
    </row>
    <row r="50" spans="19:21" ht="20.100000000000001" customHeight="1" x14ac:dyDescent="0.25">
      <c r="S50" s="16">
        <v>44826</v>
      </c>
      <c r="T50" s="18"/>
      <c r="U50" s="17">
        <v>20808.435505222755</v>
      </c>
    </row>
    <row r="51" spans="19:21" ht="20.100000000000001" customHeight="1" x14ac:dyDescent="0.25">
      <c r="S51" s="16">
        <v>44856</v>
      </c>
      <c r="T51" s="18"/>
      <c r="U51" s="17">
        <v>21518.882489738764</v>
      </c>
    </row>
    <row r="52" spans="19:21" ht="20.100000000000001" customHeight="1" x14ac:dyDescent="0.25">
      <c r="S52" s="16">
        <v>44887</v>
      </c>
      <c r="T52" s="18"/>
      <c r="U52" s="17">
        <v>20787.192647188709</v>
      </c>
    </row>
    <row r="53" spans="19:21" ht="20.100000000000001" customHeight="1" x14ac:dyDescent="0.25">
      <c r="S53" s="16">
        <v>44917</v>
      </c>
      <c r="T53" s="18"/>
      <c r="U53" s="17">
        <v>17627.82342860425</v>
      </c>
    </row>
    <row r="54" spans="19:21" ht="20.100000000000001" customHeight="1" x14ac:dyDescent="0.25">
      <c r="S54" s="9"/>
    </row>
    <row r="55" spans="19:21" ht="20.100000000000001" customHeight="1" x14ac:dyDescent="0.25">
      <c r="S55" s="9"/>
    </row>
  </sheetData>
  <mergeCells count="1">
    <mergeCell ref="B2:O2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Using Forecasting Function</vt:lpstr>
      <vt:lpstr>Income Forecast</vt:lpstr>
      <vt:lpstr>Expense Forecast</vt:lpstr>
      <vt:lpstr>Using Seasonality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ismail - [2010]</cp:lastModifiedBy>
  <dcterms:created xsi:type="dcterms:W3CDTF">2015-06-05T18:17:20Z</dcterms:created>
  <dcterms:modified xsi:type="dcterms:W3CDTF">2022-05-14T09:55:03Z</dcterms:modified>
</cp:coreProperties>
</file>