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D:\Soumik\63-0030_Create Leave Tracker\"/>
    </mc:Choice>
  </mc:AlternateContent>
  <xr:revisionPtr revIDLastSave="0" documentId="13_ncr:1_{B0F55639-89F3-4C75-8661-E4E70CD12D39}" xr6:coauthVersionLast="47" xr6:coauthVersionMax="47" xr10:uidLastSave="{00000000-0000-0000-0000-000000000000}"/>
  <bookViews>
    <workbookView xWindow="-15" yWindow="-15" windowWidth="28830" windowHeight="15630" xr2:uid="{00000000-000D-0000-FFFF-FFFF00000000}"/>
  </bookViews>
  <sheets>
    <sheet name="Summary" sheetId="17" r:id="rId1"/>
    <sheet name="Jan" sheetId="9" r:id="rId2"/>
    <sheet name="Feb" sheetId="10" r:id="rId3"/>
    <sheet name="Mar" sheetId="11" r:id="rId4"/>
    <sheet name="Apr" sheetId="12" r:id="rId5"/>
    <sheet name="May" sheetId="13" r:id="rId6"/>
    <sheet name="Jun" sheetId="14" r:id="rId7"/>
    <sheet name="Jul" sheetId="15" r:id="rId8"/>
    <sheet name="Aug" sheetId="1" r:id="rId9"/>
    <sheet name="Sep" sheetId="5" r:id="rId10"/>
    <sheet name="Oct" sheetId="6" r:id="rId11"/>
    <sheet name="Nov" sheetId="7" r:id="rId12"/>
    <sheet name="Dec" sheetId="8" r:id="rId13"/>
  </sheets>
  <definedNames>
    <definedName name="list_totals">#REF!</definedName>
    <definedName name="monthNames">{"January";"February";"March";"April";"May";"June";"July";"August";"September";"October";"November";"December"}</definedName>
    <definedName name="_xlnm.Print_Area" localSheetId="4">Apr!$B$4:$AM$16</definedName>
    <definedName name="_xlnm.Print_Area" localSheetId="8">Aug!$B$4:$AM$16</definedName>
    <definedName name="_xlnm.Print_Area" localSheetId="12">Dec!$B$4:$AM$16</definedName>
    <definedName name="_xlnm.Print_Area" localSheetId="2">Feb!$A$4:$AM$14</definedName>
    <definedName name="_xlnm.Print_Area" localSheetId="1">Jan!$B$4:$AM$15</definedName>
    <definedName name="_xlnm.Print_Area" localSheetId="7">Jul!$B$4:$AM$16</definedName>
    <definedName name="_xlnm.Print_Area" localSheetId="6">Jun!$B$4:$AM$16</definedName>
    <definedName name="_xlnm.Print_Area" localSheetId="3">Mar!$B$4:$AM$16</definedName>
    <definedName name="_xlnm.Print_Area" localSheetId="5">May!$B$4:$AM$16</definedName>
    <definedName name="_xlnm.Print_Area" localSheetId="11">Nov!$B$4:$AM$16</definedName>
    <definedName name="_xlnm.Print_Area" localSheetId="10">Oct!$B$4:$AM$16</definedName>
    <definedName name="_xlnm.Print_Area" localSheetId="9">Sep!$B$4:$AM$16</definedName>
    <definedName name="valuevx">42.314159</definedName>
    <definedName name="vertex42_copyright" hidden="1">"© 2020 by Vertex42.com"</definedName>
    <definedName name="vertex42_id" hidden="1">"employee-leave-tracker.xlsx"</definedName>
    <definedName name="vertex42_title" hidden="1">"Employee Leave Tracker"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7" l="1"/>
  <c r="G9" i="17"/>
  <c r="F9" i="17"/>
  <c r="E9" i="17"/>
  <c r="D9" i="17"/>
  <c r="C9" i="17"/>
  <c r="C8" i="8" l="1"/>
  <c r="B4" i="8"/>
  <c r="B6" i="8" s="1"/>
  <c r="C8" i="7"/>
  <c r="B4" i="7"/>
  <c r="B6" i="7" s="1"/>
  <c r="C8" i="6"/>
  <c r="B4" i="6"/>
  <c r="B6" i="6" s="1"/>
  <c r="C8" i="5"/>
  <c r="B4" i="5"/>
  <c r="B6" i="5" s="1"/>
  <c r="C8" i="1"/>
  <c r="B4" i="1"/>
  <c r="B6" i="1" s="1"/>
  <c r="B4" i="15"/>
  <c r="B6" i="15" s="1"/>
  <c r="B4" i="14"/>
  <c r="B6" i="14" s="1"/>
  <c r="B4" i="13"/>
  <c r="B6" i="13" s="1"/>
  <c r="C8" i="15"/>
  <c r="C8" i="14"/>
  <c r="C8" i="13"/>
  <c r="B10" i="13"/>
  <c r="B11" i="13"/>
  <c r="B12" i="13"/>
  <c r="B13" i="13"/>
  <c r="B10" i="14"/>
  <c r="B11" i="14"/>
  <c r="B12" i="14"/>
  <c r="B13" i="14"/>
  <c r="B10" i="15"/>
  <c r="B11" i="15"/>
  <c r="B12" i="15"/>
  <c r="B13" i="15"/>
  <c r="B10" i="1"/>
  <c r="B11" i="1"/>
  <c r="B12" i="1"/>
  <c r="B13" i="1"/>
  <c r="B10" i="5"/>
  <c r="B11" i="5"/>
  <c r="B12" i="5"/>
  <c r="B13" i="5"/>
  <c r="B10" i="6"/>
  <c r="B11" i="6"/>
  <c r="B12" i="6"/>
  <c r="B13" i="6"/>
  <c r="B10" i="7"/>
  <c r="B11" i="7"/>
  <c r="B12" i="7"/>
  <c r="B13" i="7"/>
  <c r="B10" i="8"/>
  <c r="B11" i="8"/>
  <c r="B12" i="8"/>
  <c r="B13" i="8"/>
  <c r="B10" i="12"/>
  <c r="B11" i="12"/>
  <c r="B12" i="12"/>
  <c r="B13" i="12"/>
  <c r="B9" i="13"/>
  <c r="B9" i="14"/>
  <c r="B9" i="15"/>
  <c r="B9" i="1"/>
  <c r="B9" i="5"/>
  <c r="B9" i="6"/>
  <c r="B9" i="7"/>
  <c r="B9" i="8"/>
  <c r="B9" i="12"/>
  <c r="C8" i="10"/>
  <c r="C8" i="12"/>
  <c r="B4" i="12"/>
  <c r="B6" i="12" s="1"/>
  <c r="AI8" i="12"/>
  <c r="AJ8" i="12"/>
  <c r="AK8" i="12"/>
  <c r="AL8" i="12"/>
  <c r="AM8" i="12"/>
  <c r="AI8" i="13"/>
  <c r="AJ8" i="13"/>
  <c r="AK8" i="13"/>
  <c r="AL8" i="13"/>
  <c r="AM8" i="13"/>
  <c r="AI8" i="14"/>
  <c r="AJ8" i="14"/>
  <c r="AK8" i="14"/>
  <c r="AL8" i="14"/>
  <c r="AM8" i="14"/>
  <c r="AI8" i="15"/>
  <c r="AJ8" i="15"/>
  <c r="AK8" i="15"/>
  <c r="AL8" i="15"/>
  <c r="AM8" i="15"/>
  <c r="AI8" i="1"/>
  <c r="AJ8" i="1"/>
  <c r="AK8" i="1"/>
  <c r="AL8" i="1"/>
  <c r="AM8" i="1"/>
  <c r="AI8" i="5"/>
  <c r="AJ8" i="5"/>
  <c r="AK8" i="5"/>
  <c r="AL8" i="5"/>
  <c r="AM8" i="5"/>
  <c r="AI8" i="6"/>
  <c r="AJ8" i="6"/>
  <c r="AK8" i="6"/>
  <c r="AL8" i="6"/>
  <c r="AM8" i="6"/>
  <c r="AI8" i="7"/>
  <c r="AJ8" i="7"/>
  <c r="AK8" i="7"/>
  <c r="AL8" i="7"/>
  <c r="AM8" i="7"/>
  <c r="AI8" i="8"/>
  <c r="AJ8" i="8"/>
  <c r="AK8" i="8"/>
  <c r="AL8" i="8"/>
  <c r="AM8" i="8"/>
  <c r="AI8" i="11"/>
  <c r="AJ8" i="11"/>
  <c r="AK8" i="11"/>
  <c r="AL8" i="11"/>
  <c r="AM8" i="11"/>
  <c r="AH8" i="12"/>
  <c r="AH8" i="13"/>
  <c r="AH8" i="14"/>
  <c r="AH8" i="15"/>
  <c r="AH8" i="1"/>
  <c r="AH8" i="5"/>
  <c r="AH8" i="6"/>
  <c r="AH8" i="7"/>
  <c r="AH8" i="8"/>
  <c r="AH8" i="11"/>
  <c r="C8" i="11"/>
  <c r="B10" i="11"/>
  <c r="B11" i="11"/>
  <c r="B12" i="11"/>
  <c r="B13" i="11"/>
  <c r="B9" i="11"/>
  <c r="B4" i="11"/>
  <c r="B6" i="11" s="1"/>
  <c r="AI8" i="10"/>
  <c r="AJ8" i="10"/>
  <c r="AK8" i="10"/>
  <c r="AL8" i="10"/>
  <c r="AM8" i="10"/>
  <c r="AH8" i="10"/>
  <c r="B10" i="10"/>
  <c r="B11" i="10"/>
  <c r="B12" i="10"/>
  <c r="B13" i="10"/>
  <c r="B9" i="10"/>
  <c r="B4" i="10"/>
  <c r="B6" i="10" s="1"/>
  <c r="AI8" i="9"/>
  <c r="AJ8" i="9"/>
  <c r="AK8" i="9"/>
  <c r="AL8" i="9"/>
  <c r="AM8" i="9"/>
  <c r="AH8" i="9"/>
  <c r="AH12" i="9" s="1"/>
  <c r="B10" i="9"/>
  <c r="B11" i="9"/>
  <c r="B12" i="9"/>
  <c r="B13" i="9"/>
  <c r="B9" i="9"/>
  <c r="AH10" i="9" l="1"/>
  <c r="AH11" i="9"/>
  <c r="AH9" i="9"/>
  <c r="AH13" i="9"/>
  <c r="C8" i="9"/>
  <c r="B4" i="9"/>
  <c r="B6" i="9" s="1"/>
  <c r="D8" i="9" l="1"/>
  <c r="C7" i="9"/>
  <c r="AH7" i="9"/>
  <c r="AH10" i="8"/>
  <c r="AI11" i="8"/>
  <c r="AH13" i="6"/>
  <c r="AI10" i="6"/>
  <c r="AI9" i="1"/>
  <c r="AH12" i="15"/>
  <c r="AI9" i="14"/>
  <c r="AH12" i="13"/>
  <c r="AI11" i="11"/>
  <c r="AI9" i="9"/>
  <c r="AJ12" i="8"/>
  <c r="AK10" i="8"/>
  <c r="AL9" i="8"/>
  <c r="AJ10" i="7"/>
  <c r="AK10" i="7"/>
  <c r="AL9" i="6"/>
  <c r="AM12" i="6"/>
  <c r="AJ11" i="15"/>
  <c r="AL9" i="15"/>
  <c r="AM13" i="14"/>
  <c r="AK10" i="11"/>
  <c r="AL12" i="9"/>
  <c r="E8" i="9" l="1"/>
  <c r="D7" i="9"/>
  <c r="AH10" i="13"/>
  <c r="AK12" i="11"/>
  <c r="AJ10" i="13"/>
  <c r="AK12" i="7"/>
  <c r="AL13" i="8"/>
  <c r="AK13" i="8"/>
  <c r="AM11" i="8"/>
  <c r="AM13" i="6"/>
  <c r="AK10" i="6"/>
  <c r="AM9" i="6"/>
  <c r="AK12" i="8"/>
  <c r="AI12" i="9"/>
  <c r="AL13" i="15"/>
  <c r="AL13" i="14"/>
  <c r="AL10" i="15"/>
  <c r="AJ13" i="7"/>
  <c r="AJ11" i="7"/>
  <c r="AL11" i="8"/>
  <c r="AI11" i="9"/>
  <c r="AJ13" i="15"/>
  <c r="AL12" i="15"/>
  <c r="AK10" i="5"/>
  <c r="AK9" i="7"/>
  <c r="AI10" i="9"/>
  <c r="AI13" i="15"/>
  <c r="AL13" i="9"/>
  <c r="AK13" i="7"/>
  <c r="AJ9" i="7"/>
  <c r="AH11" i="1"/>
  <c r="AK10" i="15"/>
  <c r="AJ12" i="1"/>
  <c r="AL11" i="6"/>
  <c r="AL12" i="7"/>
  <c r="AK11" i="8"/>
  <c r="AI13" i="14"/>
  <c r="AI13" i="6"/>
  <c r="AL13" i="6"/>
  <c r="AL11" i="1"/>
  <c r="AM10" i="6"/>
  <c r="AI12" i="6"/>
  <c r="AL10" i="8"/>
  <c r="AL12" i="11"/>
  <c r="AL10" i="6"/>
  <c r="AJ12" i="7"/>
  <c r="AM13" i="8"/>
  <c r="AK9" i="8"/>
  <c r="AI13" i="1"/>
  <c r="AH11" i="5"/>
  <c r="AI9" i="6"/>
  <c r="AH13" i="1"/>
  <c r="AI12" i="1"/>
  <c r="AJ11" i="9"/>
  <c r="AJ9" i="9"/>
  <c r="AJ10" i="9"/>
  <c r="AJ13" i="9"/>
  <c r="AM12" i="9"/>
  <c r="AL12" i="13"/>
  <c r="AK10" i="9"/>
  <c r="AH12" i="14"/>
  <c r="AH9" i="14"/>
  <c r="AH11" i="14"/>
  <c r="AH13" i="14"/>
  <c r="AH9" i="7"/>
  <c r="AH12" i="7"/>
  <c r="AH13" i="7"/>
  <c r="AJ9" i="15"/>
  <c r="AK11" i="7"/>
  <c r="AM10" i="8"/>
  <c r="AH12" i="1"/>
  <c r="AI13" i="13"/>
  <c r="AM12" i="8"/>
  <c r="AM11" i="6"/>
  <c r="AL12" i="8"/>
  <c r="AH13" i="13"/>
  <c r="AH10" i="1"/>
  <c r="AH13" i="5"/>
  <c r="AI9" i="8"/>
  <c r="AM9" i="8"/>
  <c r="AI12" i="13"/>
  <c r="AI12" i="5"/>
  <c r="AH11" i="13"/>
  <c r="AH12" i="5"/>
  <c r="AJ10" i="14"/>
  <c r="AM10" i="15"/>
  <c r="AM11" i="15"/>
  <c r="AM9" i="5"/>
  <c r="AM13" i="5"/>
  <c r="AM11" i="5"/>
  <c r="AH9" i="12"/>
  <c r="AH13" i="12"/>
  <c r="AH10" i="12"/>
  <c r="AH12" i="12"/>
  <c r="AH11" i="12"/>
  <c r="AL13" i="12"/>
  <c r="AL12" i="12"/>
  <c r="AJ10" i="12"/>
  <c r="AM9" i="1"/>
  <c r="AL13" i="5"/>
  <c r="AL12" i="5"/>
  <c r="AK13" i="11"/>
  <c r="AK12" i="12"/>
  <c r="AL12" i="14"/>
  <c r="AM12" i="15"/>
  <c r="AL9" i="1"/>
  <c r="AK10" i="10"/>
  <c r="AL11" i="14"/>
  <c r="AL11" i="13"/>
  <c r="AL9" i="13"/>
  <c r="AL10" i="9"/>
  <c r="AJ12" i="9"/>
  <c r="AL11" i="9"/>
  <c r="AM13" i="10"/>
  <c r="AL10" i="12"/>
  <c r="AL9" i="14"/>
  <c r="AM12" i="5"/>
  <c r="AL11" i="12"/>
  <c r="AK12" i="13"/>
  <c r="AL11" i="11"/>
  <c r="AL10" i="13"/>
  <c r="AK12" i="10"/>
  <c r="AL9" i="12"/>
  <c r="AK10" i="13"/>
  <c r="AM10" i="5"/>
  <c r="AL10" i="14"/>
  <c r="AL10" i="5"/>
  <c r="AM12" i="13"/>
  <c r="AK10" i="14"/>
  <c r="AM13" i="15"/>
  <c r="AM11" i="1"/>
  <c r="AI13" i="12"/>
  <c r="AM9" i="7"/>
  <c r="AM11" i="7"/>
  <c r="AM13" i="7"/>
  <c r="AJ9" i="8"/>
  <c r="AJ11" i="8"/>
  <c r="AJ13" i="8"/>
  <c r="AL9" i="7"/>
  <c r="AL11" i="7"/>
  <c r="AL13" i="7"/>
  <c r="AJ10" i="8"/>
  <c r="AH10" i="10"/>
  <c r="AH12" i="10"/>
  <c r="AH13" i="10"/>
  <c r="AM10" i="7"/>
  <c r="AI12" i="11"/>
  <c r="AH9" i="15"/>
  <c r="AH10" i="15"/>
  <c r="AH11" i="15"/>
  <c r="AH13" i="15"/>
  <c r="AJ10" i="1"/>
  <c r="AL10" i="7"/>
  <c r="AL11" i="15"/>
  <c r="AK12" i="1"/>
  <c r="AK11" i="5"/>
  <c r="AM12" i="7"/>
  <c r="AH10" i="6"/>
  <c r="AI10" i="8"/>
  <c r="AH9" i="6"/>
  <c r="AI13" i="8"/>
  <c r="AI9" i="13"/>
  <c r="AH10" i="5"/>
  <c r="AH12" i="6"/>
  <c r="AH10" i="7"/>
  <c r="AI12" i="8"/>
  <c r="AH9" i="13"/>
  <c r="AH9" i="1"/>
  <c r="AH9" i="5"/>
  <c r="AI11" i="6"/>
  <c r="AH12" i="8"/>
  <c r="AJ9" i="5"/>
  <c r="AJ11" i="5"/>
  <c r="AJ13" i="5"/>
  <c r="AJ9" i="6"/>
  <c r="AJ11" i="6"/>
  <c r="AJ13" i="6"/>
  <c r="AL12" i="10"/>
  <c r="AL10" i="11"/>
  <c r="AM9" i="15"/>
  <c r="AM13" i="1"/>
  <c r="AM10" i="1"/>
  <c r="AK9" i="1"/>
  <c r="AK11" i="1"/>
  <c r="AK13" i="1"/>
  <c r="AK12" i="5"/>
  <c r="AJ10" i="5"/>
  <c r="AL12" i="6"/>
  <c r="AJ10" i="6"/>
  <c r="AM13" i="9"/>
  <c r="AL13" i="1"/>
  <c r="AL10" i="1"/>
  <c r="AJ9" i="1"/>
  <c r="AJ11" i="1"/>
  <c r="AJ13" i="1"/>
  <c r="AJ12" i="5"/>
  <c r="AK12" i="6"/>
  <c r="AL13" i="10"/>
  <c r="AL9" i="9"/>
  <c r="AL11" i="10"/>
  <c r="AM13" i="11"/>
  <c r="AJ10" i="11"/>
  <c r="AM12" i="12"/>
  <c r="AK9" i="9"/>
  <c r="AK12" i="9"/>
  <c r="AL10" i="10"/>
  <c r="AL13" i="11"/>
  <c r="AL9" i="11"/>
  <c r="AK9" i="15"/>
  <c r="AK12" i="15"/>
  <c r="AM12" i="1"/>
  <c r="AK10" i="1"/>
  <c r="AL9" i="5"/>
  <c r="AJ12" i="6"/>
  <c r="AM10" i="9"/>
  <c r="AM12" i="11"/>
  <c r="AK10" i="12"/>
  <c r="AJ12" i="15"/>
  <c r="AJ10" i="15"/>
  <c r="AL12" i="1"/>
  <c r="AL11" i="5"/>
  <c r="AH9" i="11"/>
  <c r="AH10" i="11"/>
  <c r="AH11" i="11"/>
  <c r="AH13" i="11"/>
  <c r="AH12" i="11"/>
  <c r="AL9" i="10"/>
  <c r="AM12" i="10"/>
  <c r="AM12" i="14"/>
  <c r="AM11" i="14"/>
  <c r="AK9" i="5"/>
  <c r="AK13" i="5"/>
  <c r="AK9" i="6"/>
  <c r="AK11" i="6"/>
  <c r="AK13" i="6"/>
  <c r="AI10" i="10"/>
  <c r="AI9" i="10"/>
  <c r="AI11" i="10"/>
  <c r="AI12" i="10"/>
  <c r="AI13" i="10"/>
  <c r="AH9" i="10"/>
  <c r="AI10" i="11"/>
  <c r="AI13" i="11"/>
  <c r="AI12" i="12"/>
  <c r="AH10" i="14"/>
  <c r="AI10" i="15"/>
  <c r="AI11" i="15"/>
  <c r="AI11" i="12"/>
  <c r="AI13" i="7"/>
  <c r="AI9" i="7"/>
  <c r="AI10" i="7"/>
  <c r="AI11" i="7"/>
  <c r="AI12" i="7"/>
  <c r="AI10" i="14"/>
  <c r="AI11" i="14"/>
  <c r="AI12" i="15"/>
  <c r="AL13" i="13"/>
  <c r="AK12" i="14"/>
  <c r="AI13" i="9"/>
  <c r="AH11" i="10"/>
  <c r="AI9" i="12"/>
  <c r="AI10" i="13"/>
  <c r="AI11" i="13"/>
  <c r="AI12" i="14"/>
  <c r="AI10" i="1"/>
  <c r="AI11" i="1"/>
  <c r="AI9" i="11"/>
  <c r="AI9" i="5"/>
  <c r="AI13" i="5"/>
  <c r="AI10" i="5"/>
  <c r="AI11" i="5"/>
  <c r="AI10" i="12"/>
  <c r="AI9" i="15"/>
  <c r="AH11" i="7"/>
  <c r="AH11" i="6"/>
  <c r="AH13" i="8"/>
  <c r="AH9" i="8"/>
  <c r="AH11" i="8"/>
  <c r="AJ12" i="10"/>
  <c r="AM9" i="10"/>
  <c r="AJ12" i="11"/>
  <c r="AM9" i="11"/>
  <c r="AJ12" i="12"/>
  <c r="AM9" i="12"/>
  <c r="AJ12" i="13"/>
  <c r="AM9" i="13"/>
  <c r="AJ12" i="14"/>
  <c r="AM9" i="14"/>
  <c r="AJ10" i="10"/>
  <c r="AM11" i="10"/>
  <c r="AM11" i="11"/>
  <c r="AM11" i="12"/>
  <c r="AM11" i="13"/>
  <c r="AJ9" i="11"/>
  <c r="AM13" i="12"/>
  <c r="AJ9" i="12"/>
  <c r="AM13" i="13"/>
  <c r="AJ9" i="13"/>
  <c r="AJ9" i="14"/>
  <c r="AM11" i="9"/>
  <c r="AJ11" i="10"/>
  <c r="AJ11" i="11"/>
  <c r="AJ11" i="12"/>
  <c r="AJ11" i="13"/>
  <c r="AJ11" i="14"/>
  <c r="AM9" i="9"/>
  <c r="AJ13" i="10"/>
  <c r="AM10" i="10"/>
  <c r="AM10" i="11"/>
  <c r="AJ13" i="12"/>
  <c r="AM10" i="12"/>
  <c r="AJ13" i="13"/>
  <c r="AM10" i="13"/>
  <c r="AJ13" i="14"/>
  <c r="AM10" i="14"/>
  <c r="AJ9" i="10"/>
  <c r="AK13" i="9"/>
  <c r="AK11" i="9"/>
  <c r="AK9" i="10"/>
  <c r="AK11" i="10"/>
  <c r="AK13" i="10"/>
  <c r="AJ13" i="11"/>
  <c r="AK9" i="11"/>
  <c r="AK11" i="11"/>
  <c r="AK9" i="12"/>
  <c r="AK11" i="12"/>
  <c r="AK13" i="12"/>
  <c r="AK9" i="13"/>
  <c r="AK11" i="13"/>
  <c r="AK13" i="13"/>
  <c r="AK9" i="14"/>
  <c r="AK11" i="14"/>
  <c r="AK13" i="14"/>
  <c r="AK13" i="15"/>
  <c r="AK11" i="15"/>
  <c r="C6" i="8"/>
  <c r="C6" i="7"/>
  <c r="C6" i="6"/>
  <c r="C6" i="5"/>
  <c r="C6" i="1"/>
  <c r="C6" i="15"/>
  <c r="C6" i="14"/>
  <c r="C6" i="13"/>
  <c r="C6" i="12"/>
  <c r="C6" i="11"/>
  <c r="C10" i="17" l="1"/>
  <c r="E11" i="17"/>
  <c r="C13" i="17"/>
  <c r="H13" i="17"/>
  <c r="D12" i="17"/>
  <c r="C12" i="17"/>
  <c r="D14" i="17"/>
  <c r="G11" i="17"/>
  <c r="G10" i="17"/>
  <c r="G12" i="17"/>
  <c r="F12" i="17"/>
  <c r="G13" i="17"/>
  <c r="E12" i="17"/>
  <c r="H11" i="17"/>
  <c r="F11" i="17"/>
  <c r="E10" i="17"/>
  <c r="F14" i="17"/>
  <c r="F13" i="17"/>
  <c r="D13" i="17"/>
  <c r="F10" i="17"/>
  <c r="H12" i="17"/>
  <c r="D10" i="17"/>
  <c r="E14" i="17"/>
  <c r="H10" i="17"/>
  <c r="D11" i="17"/>
  <c r="E13" i="17"/>
  <c r="C14" i="17"/>
  <c r="H14" i="17"/>
  <c r="C11" i="17"/>
  <c r="G14" i="17"/>
  <c r="F8" i="9"/>
  <c r="E7" i="9"/>
  <c r="AI7" i="14"/>
  <c r="AI7" i="15"/>
  <c r="AI7" i="1"/>
  <c r="AL7" i="15"/>
  <c r="AM7" i="8"/>
  <c r="AK7" i="5"/>
  <c r="AH7" i="8"/>
  <c r="AL7" i="5"/>
  <c r="AL7" i="6"/>
  <c r="AM7" i="15"/>
  <c r="AL7" i="14"/>
  <c r="AL7" i="8"/>
  <c r="AI7" i="5"/>
  <c r="AJ7" i="5"/>
  <c r="AH7" i="15"/>
  <c r="AJ7" i="15"/>
  <c r="AM7" i="6"/>
  <c r="AM7" i="7"/>
  <c r="AK7" i="14"/>
  <c r="AJ7" i="14"/>
  <c r="AL7" i="7"/>
  <c r="AM7" i="1"/>
  <c r="AI7" i="6"/>
  <c r="AI7" i="7"/>
  <c r="AL7" i="1"/>
  <c r="AK7" i="6"/>
  <c r="AK7" i="15"/>
  <c r="AJ7" i="1"/>
  <c r="AH7" i="5"/>
  <c r="AH7" i="7"/>
  <c r="AK7" i="7"/>
  <c r="AM7" i="14"/>
  <c r="AH7" i="1"/>
  <c r="AH7" i="6"/>
  <c r="AJ7" i="8"/>
  <c r="AM7" i="5"/>
  <c r="AK7" i="8"/>
  <c r="AK7" i="1"/>
  <c r="AJ7" i="6"/>
  <c r="AI7" i="8"/>
  <c r="AH7" i="14"/>
  <c r="AJ7" i="7"/>
  <c r="AK7" i="13"/>
  <c r="AM7" i="13"/>
  <c r="AL7" i="13"/>
  <c r="AJ7" i="13"/>
  <c r="AI7" i="13"/>
  <c r="AH7" i="13"/>
  <c r="AJ7" i="12"/>
  <c r="AK7" i="12"/>
  <c r="AI7" i="12"/>
  <c r="AM7" i="12"/>
  <c r="AL7" i="12"/>
  <c r="AH7" i="12"/>
  <c r="AK7" i="11"/>
  <c r="AL7" i="11"/>
  <c r="AJ7" i="11"/>
  <c r="AH7" i="11"/>
  <c r="AM7" i="11"/>
  <c r="AI7" i="11"/>
  <c r="AJ7" i="10"/>
  <c r="AI7" i="9"/>
  <c r="AH7" i="10"/>
  <c r="AK7" i="10"/>
  <c r="AM7" i="10"/>
  <c r="AI7" i="10"/>
  <c r="AL7" i="10"/>
  <c r="AL7" i="9"/>
  <c r="AJ7" i="9"/>
  <c r="AK7" i="9"/>
  <c r="AM7" i="9"/>
  <c r="I11" i="17" l="1"/>
  <c r="I12" i="17"/>
  <c r="G16" i="17"/>
  <c r="I13" i="17"/>
  <c r="D16" i="17"/>
  <c r="I14" i="17"/>
  <c r="H16" i="17"/>
  <c r="C16" i="17"/>
  <c r="E16" i="17"/>
  <c r="F16" i="17"/>
  <c r="I10" i="17"/>
  <c r="G8" i="9"/>
  <c r="F7" i="9"/>
  <c r="D8" i="5"/>
  <c r="I16" i="17" l="1"/>
  <c r="H8" i="9"/>
  <c r="G7" i="9"/>
  <c r="D8" i="6"/>
  <c r="E8" i="6" s="1"/>
  <c r="D8" i="7"/>
  <c r="D7" i="7" s="1"/>
  <c r="D7" i="5"/>
  <c r="E8" i="5"/>
  <c r="C7" i="5"/>
  <c r="I8" i="9" l="1"/>
  <c r="H7" i="9"/>
  <c r="D8" i="8"/>
  <c r="D7" i="8" s="1"/>
  <c r="D8" i="13"/>
  <c r="E8" i="13" s="1"/>
  <c r="D8" i="12"/>
  <c r="E8" i="12" s="1"/>
  <c r="D7" i="6"/>
  <c r="D8" i="14"/>
  <c r="D7" i="14" s="1"/>
  <c r="C7" i="7"/>
  <c r="E8" i="7"/>
  <c r="E7" i="7" s="1"/>
  <c r="C7" i="6"/>
  <c r="F8" i="6"/>
  <c r="E7" i="6"/>
  <c r="F8" i="5"/>
  <c r="E7" i="5"/>
  <c r="D8" i="1"/>
  <c r="D7" i="1" s="1"/>
  <c r="C7" i="1"/>
  <c r="J8" i="9" l="1"/>
  <c r="I7" i="9"/>
  <c r="C7" i="8"/>
  <c r="E8" i="8"/>
  <c r="E7" i="8" s="1"/>
  <c r="D8" i="15"/>
  <c r="C7" i="15"/>
  <c r="E8" i="14"/>
  <c r="F8" i="14" s="1"/>
  <c r="C7" i="14"/>
  <c r="D7" i="12"/>
  <c r="F8" i="7"/>
  <c r="F7" i="7" s="1"/>
  <c r="C7" i="12"/>
  <c r="D8" i="11"/>
  <c r="C7" i="11"/>
  <c r="D7" i="13"/>
  <c r="C7" i="10"/>
  <c r="D8" i="10"/>
  <c r="C7" i="13"/>
  <c r="F8" i="13"/>
  <c r="E7" i="13"/>
  <c r="F8" i="12"/>
  <c r="E7" i="12"/>
  <c r="G8" i="6"/>
  <c r="F7" i="6"/>
  <c r="F7" i="5"/>
  <c r="G8" i="5"/>
  <c r="E8" i="1"/>
  <c r="E7" i="1" s="1"/>
  <c r="K8" i="9" l="1"/>
  <c r="J7" i="9"/>
  <c r="F8" i="8"/>
  <c r="D7" i="15"/>
  <c r="E8" i="15"/>
  <c r="E7" i="14"/>
  <c r="G8" i="7"/>
  <c r="H8" i="7" s="1"/>
  <c r="E8" i="11"/>
  <c r="D7" i="11"/>
  <c r="E8" i="10"/>
  <c r="D7" i="10"/>
  <c r="G8" i="14"/>
  <c r="F7" i="14"/>
  <c r="G8" i="13"/>
  <c r="F7" i="13"/>
  <c r="G8" i="12"/>
  <c r="F7" i="12"/>
  <c r="H8" i="6"/>
  <c r="G7" i="6"/>
  <c r="H8" i="5"/>
  <c r="G7" i="5"/>
  <c r="F8" i="1"/>
  <c r="F7" i="1" s="1"/>
  <c r="L8" i="9" l="1"/>
  <c r="K7" i="9"/>
  <c r="F7" i="8"/>
  <c r="G8" i="8"/>
  <c r="G7" i="7"/>
  <c r="E7" i="15"/>
  <c r="F8" i="15"/>
  <c r="F8" i="11"/>
  <c r="E7" i="11"/>
  <c r="F8" i="10"/>
  <c r="E7" i="10"/>
  <c r="H8" i="14"/>
  <c r="G7" i="14"/>
  <c r="H8" i="13"/>
  <c r="G7" i="13"/>
  <c r="H8" i="12"/>
  <c r="G7" i="12"/>
  <c r="H7" i="7"/>
  <c r="I8" i="7"/>
  <c r="J8" i="7" s="1"/>
  <c r="I8" i="6"/>
  <c r="J8" i="6" s="1"/>
  <c r="H7" i="6"/>
  <c r="I8" i="5"/>
  <c r="J8" i="5" s="1"/>
  <c r="H7" i="5"/>
  <c r="G8" i="1"/>
  <c r="G7" i="1" s="1"/>
  <c r="M8" i="9" l="1"/>
  <c r="L7" i="9"/>
  <c r="J7" i="5"/>
  <c r="K8" i="5"/>
  <c r="L8" i="5" s="1"/>
  <c r="L7" i="5" s="1"/>
  <c r="K8" i="6"/>
  <c r="L8" i="6" s="1"/>
  <c r="L7" i="6" s="1"/>
  <c r="J7" i="6"/>
  <c r="J7" i="7"/>
  <c r="K8" i="7"/>
  <c r="L8" i="7" s="1"/>
  <c r="L7" i="7" s="1"/>
  <c r="H8" i="8"/>
  <c r="G7" i="8"/>
  <c r="F7" i="15"/>
  <c r="G8" i="15"/>
  <c r="G8" i="11"/>
  <c r="F7" i="11"/>
  <c r="G8" i="10"/>
  <c r="F7" i="10"/>
  <c r="I8" i="14"/>
  <c r="J8" i="14" s="1"/>
  <c r="H7" i="14"/>
  <c r="I8" i="13"/>
  <c r="J8" i="13" s="1"/>
  <c r="H7" i="13"/>
  <c r="I8" i="12"/>
  <c r="J8" i="12" s="1"/>
  <c r="H7" i="12"/>
  <c r="I7" i="7"/>
  <c r="I7" i="6"/>
  <c r="I7" i="5"/>
  <c r="H8" i="1"/>
  <c r="H7" i="1" s="1"/>
  <c r="N8" i="9" l="1"/>
  <c r="M7" i="9"/>
  <c r="K7" i="7"/>
  <c r="K7" i="6"/>
  <c r="K7" i="5"/>
  <c r="M8" i="7"/>
  <c r="K8" i="12"/>
  <c r="L8" i="12" s="1"/>
  <c r="L7" i="12" s="1"/>
  <c r="J7" i="12"/>
  <c r="J7" i="13"/>
  <c r="K8" i="13"/>
  <c r="L8" i="13" s="1"/>
  <c r="L7" i="13" s="1"/>
  <c r="M8" i="6"/>
  <c r="J7" i="14"/>
  <c r="K8" i="14"/>
  <c r="L8" i="14" s="1"/>
  <c r="L7" i="14" s="1"/>
  <c r="H7" i="8"/>
  <c r="I8" i="8"/>
  <c r="J8" i="8" s="1"/>
  <c r="H8" i="15"/>
  <c r="G7" i="15"/>
  <c r="H8" i="11"/>
  <c r="G7" i="11"/>
  <c r="H8" i="10"/>
  <c r="G7" i="10"/>
  <c r="I7" i="14"/>
  <c r="I7" i="13"/>
  <c r="I7" i="12"/>
  <c r="I8" i="1"/>
  <c r="O8" i="9" l="1"/>
  <c r="N7" i="9"/>
  <c r="M8" i="5"/>
  <c r="M7" i="5" s="1"/>
  <c r="K7" i="13"/>
  <c r="M8" i="14"/>
  <c r="K7" i="14"/>
  <c r="M8" i="12"/>
  <c r="K7" i="12"/>
  <c r="K8" i="8"/>
  <c r="L8" i="8" s="1"/>
  <c r="L7" i="8" s="1"/>
  <c r="J7" i="8"/>
  <c r="M8" i="13"/>
  <c r="N8" i="6"/>
  <c r="M7" i="6"/>
  <c r="I7" i="1"/>
  <c r="J8" i="1"/>
  <c r="N8" i="7"/>
  <c r="M7" i="7"/>
  <c r="I7" i="8"/>
  <c r="H7" i="15"/>
  <c r="I8" i="15"/>
  <c r="J8" i="15" s="1"/>
  <c r="I8" i="11"/>
  <c r="J8" i="11" s="1"/>
  <c r="H7" i="11"/>
  <c r="I8" i="10"/>
  <c r="J8" i="10" s="1"/>
  <c r="H7" i="10"/>
  <c r="P8" i="9" l="1"/>
  <c r="O7" i="9"/>
  <c r="N8" i="5"/>
  <c r="O8" i="5" s="1"/>
  <c r="K7" i="8"/>
  <c r="O8" i="7"/>
  <c r="N7" i="7"/>
  <c r="N8" i="12"/>
  <c r="M7" i="12"/>
  <c r="N8" i="14"/>
  <c r="M7" i="14"/>
  <c r="N7" i="5"/>
  <c r="J7" i="11"/>
  <c r="K8" i="11"/>
  <c r="L8" i="11" s="1"/>
  <c r="L7" i="11" s="1"/>
  <c r="K8" i="1"/>
  <c r="L8" i="1" s="1"/>
  <c r="L7" i="1" s="1"/>
  <c r="J7" i="1"/>
  <c r="N8" i="13"/>
  <c r="M7" i="13"/>
  <c r="K8" i="10"/>
  <c r="L8" i="10" s="1"/>
  <c r="L7" i="10" s="1"/>
  <c r="J7" i="10"/>
  <c r="J7" i="15"/>
  <c r="K8" i="15"/>
  <c r="L8" i="15" s="1"/>
  <c r="L7" i="15" s="1"/>
  <c r="O8" i="6"/>
  <c r="N7" i="6"/>
  <c r="M8" i="8"/>
  <c r="I7" i="15"/>
  <c r="I7" i="11"/>
  <c r="I7" i="10"/>
  <c r="Q8" i="9" l="1"/>
  <c r="P7" i="9"/>
  <c r="K7" i="11"/>
  <c r="K7" i="10"/>
  <c r="M8" i="1"/>
  <c r="K7" i="1"/>
  <c r="K7" i="15"/>
  <c r="N8" i="8"/>
  <c r="M7" i="8"/>
  <c r="O8" i="13"/>
  <c r="N7" i="13"/>
  <c r="P8" i="6"/>
  <c r="O7" i="6"/>
  <c r="O8" i="14"/>
  <c r="N7" i="14"/>
  <c r="M8" i="15"/>
  <c r="M8" i="11"/>
  <c r="O8" i="12"/>
  <c r="N7" i="12"/>
  <c r="P8" i="5"/>
  <c r="O7" i="5"/>
  <c r="P8" i="7"/>
  <c r="O7" i="7"/>
  <c r="R8" i="9" l="1"/>
  <c r="Q7" i="9"/>
  <c r="M8" i="10"/>
  <c r="N8" i="10" s="1"/>
  <c r="P8" i="13"/>
  <c r="O7" i="13"/>
  <c r="N8" i="11"/>
  <c r="M7" i="11"/>
  <c r="Q8" i="7"/>
  <c r="P7" i="7"/>
  <c r="P7" i="6"/>
  <c r="Q8" i="6"/>
  <c r="N8" i="15"/>
  <c r="M7" i="15"/>
  <c r="P8" i="14"/>
  <c r="O7" i="14"/>
  <c r="O8" i="8"/>
  <c r="N7" i="8"/>
  <c r="Q8" i="5"/>
  <c r="P7" i="5"/>
  <c r="P8" i="12"/>
  <c r="O7" i="12"/>
  <c r="N8" i="1"/>
  <c r="M7" i="1"/>
  <c r="S8" i="9" l="1"/>
  <c r="R7" i="9"/>
  <c r="M7" i="10"/>
  <c r="O8" i="1"/>
  <c r="N7" i="1"/>
  <c r="P7" i="12"/>
  <c r="Q8" i="12"/>
  <c r="P8" i="8"/>
  <c r="O7" i="8"/>
  <c r="Q7" i="7"/>
  <c r="R8" i="7"/>
  <c r="Q7" i="6"/>
  <c r="R8" i="6"/>
  <c r="Q7" i="5"/>
  <c r="R8" i="5"/>
  <c r="P7" i="14"/>
  <c r="Q8" i="14"/>
  <c r="O8" i="11"/>
  <c r="N7" i="11"/>
  <c r="O8" i="10"/>
  <c r="N7" i="10"/>
  <c r="O8" i="15"/>
  <c r="N7" i="15"/>
  <c r="Q8" i="13"/>
  <c r="P7" i="13"/>
  <c r="T8" i="9" l="1"/>
  <c r="S7" i="9"/>
  <c r="Q7" i="14"/>
  <c r="R8" i="14"/>
  <c r="R7" i="7"/>
  <c r="S8" i="7"/>
  <c r="Q7" i="13"/>
  <c r="R8" i="13"/>
  <c r="P8" i="15"/>
  <c r="O7" i="15"/>
  <c r="P7" i="8"/>
  <c r="Q8" i="8"/>
  <c r="R7" i="5"/>
  <c r="S8" i="5"/>
  <c r="Q7" i="12"/>
  <c r="R8" i="12"/>
  <c r="P8" i="10"/>
  <c r="O7" i="10"/>
  <c r="S8" i="6"/>
  <c r="R7" i="6"/>
  <c r="P8" i="11"/>
  <c r="O7" i="11"/>
  <c r="P8" i="1"/>
  <c r="O7" i="1"/>
  <c r="U8" i="9" l="1"/>
  <c r="T7" i="9"/>
  <c r="S8" i="12"/>
  <c r="R7" i="12"/>
  <c r="P7" i="1"/>
  <c r="Q8" i="1"/>
  <c r="Q8" i="15"/>
  <c r="P7" i="15"/>
  <c r="T8" i="5"/>
  <c r="S7" i="5"/>
  <c r="R7" i="13"/>
  <c r="S8" i="13"/>
  <c r="Q8" i="11"/>
  <c r="P7" i="11"/>
  <c r="Q7" i="8"/>
  <c r="R8" i="8"/>
  <c r="T8" i="7"/>
  <c r="S7" i="7"/>
  <c r="S8" i="14"/>
  <c r="R7" i="14"/>
  <c r="T8" i="6"/>
  <c r="S7" i="6"/>
  <c r="P7" i="10"/>
  <c r="Q8" i="10"/>
  <c r="V8" i="9" l="1"/>
  <c r="U7" i="9"/>
  <c r="U8" i="7"/>
  <c r="T7" i="7"/>
  <c r="U8" i="5"/>
  <c r="T7" i="5"/>
  <c r="Q7" i="15"/>
  <c r="R8" i="15"/>
  <c r="Q7" i="10"/>
  <c r="R8" i="10"/>
  <c r="Q7" i="1"/>
  <c r="R8" i="1"/>
  <c r="S8" i="8"/>
  <c r="R7" i="8"/>
  <c r="Q7" i="11"/>
  <c r="R8" i="11"/>
  <c r="T8" i="13"/>
  <c r="S7" i="13"/>
  <c r="U8" i="6"/>
  <c r="T7" i="6"/>
  <c r="T8" i="14"/>
  <c r="S7" i="14"/>
  <c r="T8" i="12"/>
  <c r="S7" i="12"/>
  <c r="W8" i="9" l="1"/>
  <c r="V7" i="9"/>
  <c r="R7" i="11"/>
  <c r="S8" i="11"/>
  <c r="R7" i="15"/>
  <c r="S8" i="15"/>
  <c r="U8" i="14"/>
  <c r="T7" i="14"/>
  <c r="T8" i="8"/>
  <c r="S7" i="8"/>
  <c r="V8" i="5"/>
  <c r="U7" i="5"/>
  <c r="U8" i="12"/>
  <c r="T7" i="12"/>
  <c r="S8" i="1"/>
  <c r="R7" i="1"/>
  <c r="V8" i="7"/>
  <c r="U7" i="7"/>
  <c r="V8" i="6"/>
  <c r="U7" i="6"/>
  <c r="S8" i="10"/>
  <c r="R7" i="10"/>
  <c r="U8" i="13"/>
  <c r="T7" i="13"/>
  <c r="X8" i="9" l="1"/>
  <c r="W7" i="9"/>
  <c r="W8" i="7"/>
  <c r="V7" i="7"/>
  <c r="U8" i="8"/>
  <c r="T7" i="8"/>
  <c r="T8" i="1"/>
  <c r="S7" i="1"/>
  <c r="V8" i="14"/>
  <c r="U7" i="14"/>
  <c r="T8" i="15"/>
  <c r="S7" i="15"/>
  <c r="V8" i="13"/>
  <c r="U7" i="13"/>
  <c r="T8" i="10"/>
  <c r="S7" i="10"/>
  <c r="T8" i="11"/>
  <c r="S7" i="11"/>
  <c r="V8" i="12"/>
  <c r="U7" i="12"/>
  <c r="V7" i="6"/>
  <c r="W8" i="6"/>
  <c r="W8" i="5"/>
  <c r="V7" i="5"/>
  <c r="Y8" i="9" l="1"/>
  <c r="X7" i="9"/>
  <c r="W7" i="5"/>
  <c r="X8" i="5"/>
  <c r="V7" i="14"/>
  <c r="W8" i="14"/>
  <c r="U8" i="1"/>
  <c r="T7" i="1"/>
  <c r="U8" i="10"/>
  <c r="T7" i="10"/>
  <c r="W7" i="6"/>
  <c r="X8" i="6"/>
  <c r="V7" i="12"/>
  <c r="W8" i="12"/>
  <c r="U8" i="15"/>
  <c r="T7" i="15"/>
  <c r="V8" i="8"/>
  <c r="U7" i="8"/>
  <c r="W8" i="13"/>
  <c r="V7" i="13"/>
  <c r="U8" i="11"/>
  <c r="T7" i="11"/>
  <c r="W7" i="7"/>
  <c r="X8" i="7"/>
  <c r="Z8" i="9" l="1"/>
  <c r="Y7" i="9"/>
  <c r="X7" i="7"/>
  <c r="Y8" i="7"/>
  <c r="V7" i="8"/>
  <c r="W8" i="8"/>
  <c r="V8" i="10"/>
  <c r="U7" i="10"/>
  <c r="V8" i="15"/>
  <c r="U7" i="15"/>
  <c r="V8" i="1"/>
  <c r="U7" i="1"/>
  <c r="W7" i="12"/>
  <c r="X8" i="12"/>
  <c r="W7" i="14"/>
  <c r="X8" i="14"/>
  <c r="V8" i="11"/>
  <c r="U7" i="11"/>
  <c r="Y8" i="6"/>
  <c r="X7" i="6"/>
  <c r="X7" i="5"/>
  <c r="Y8" i="5"/>
  <c r="W7" i="13"/>
  <c r="X8" i="13"/>
  <c r="AA8" i="9" l="1"/>
  <c r="Z7" i="9"/>
  <c r="X7" i="13"/>
  <c r="Y8" i="13"/>
  <c r="Y8" i="14"/>
  <c r="X7" i="14"/>
  <c r="V7" i="10"/>
  <c r="W8" i="10"/>
  <c r="Z8" i="5"/>
  <c r="Y7" i="5"/>
  <c r="W7" i="8"/>
  <c r="X8" i="8"/>
  <c r="Y8" i="12"/>
  <c r="X7" i="12"/>
  <c r="Z8" i="6"/>
  <c r="Y7" i="6"/>
  <c r="Z8" i="7"/>
  <c r="Y7" i="7"/>
  <c r="V7" i="1"/>
  <c r="W8" i="1"/>
  <c r="W8" i="11"/>
  <c r="V7" i="11"/>
  <c r="W8" i="15"/>
  <c r="V7" i="15"/>
  <c r="AB8" i="9" l="1"/>
  <c r="AA7" i="9"/>
  <c r="W7" i="10"/>
  <c r="X8" i="10"/>
  <c r="W7" i="11"/>
  <c r="X8" i="11"/>
  <c r="Z8" i="12"/>
  <c r="Y7" i="12"/>
  <c r="W7" i="1"/>
  <c r="X8" i="1"/>
  <c r="Y8" i="8"/>
  <c r="X7" i="8"/>
  <c r="W7" i="15"/>
  <c r="X8" i="15"/>
  <c r="AA8" i="6"/>
  <c r="Z7" i="6"/>
  <c r="Z8" i="14"/>
  <c r="Y7" i="14"/>
  <c r="Z8" i="13"/>
  <c r="Y7" i="13"/>
  <c r="AA8" i="7"/>
  <c r="Z7" i="7"/>
  <c r="AA8" i="5"/>
  <c r="Z7" i="5"/>
  <c r="AC8" i="9" l="1"/>
  <c r="AB7" i="9"/>
  <c r="AA8" i="12"/>
  <c r="Z7" i="12"/>
  <c r="X7" i="11"/>
  <c r="Y8" i="11"/>
  <c r="AB8" i="5"/>
  <c r="AA7" i="5"/>
  <c r="X7" i="15"/>
  <c r="Y8" i="15"/>
  <c r="Z8" i="8"/>
  <c r="Y7" i="8"/>
  <c r="AB8" i="6"/>
  <c r="AA7" i="6"/>
  <c r="AB8" i="7"/>
  <c r="AA7" i="7"/>
  <c r="AA8" i="13"/>
  <c r="Z7" i="13"/>
  <c r="Y8" i="1"/>
  <c r="X7" i="1"/>
  <c r="Y8" i="10"/>
  <c r="X7" i="10"/>
  <c r="AA8" i="14"/>
  <c r="Z7" i="14"/>
  <c r="AD8" i="9" l="1"/>
  <c r="AC7" i="9"/>
  <c r="AC8" i="7"/>
  <c r="AB7" i="7"/>
  <c r="AC8" i="5"/>
  <c r="AB7" i="5"/>
  <c r="Z8" i="11"/>
  <c r="Y7" i="11"/>
  <c r="AB8" i="14"/>
  <c r="AA7" i="14"/>
  <c r="Z8" i="10"/>
  <c r="Y7" i="10"/>
  <c r="Z8" i="1"/>
  <c r="Y7" i="1"/>
  <c r="AA8" i="8"/>
  <c r="Z7" i="8"/>
  <c r="AB8" i="12"/>
  <c r="AA7" i="12"/>
  <c r="AB7" i="6"/>
  <c r="AC8" i="6"/>
  <c r="Z8" i="15"/>
  <c r="Y7" i="15"/>
  <c r="AB8" i="13"/>
  <c r="AA7" i="13"/>
  <c r="AD7" i="9" l="1"/>
  <c r="AF8" i="9"/>
  <c r="AF7" i="9" s="1"/>
  <c r="AG8" i="9"/>
  <c r="AG7" i="9" s="1"/>
  <c r="AE8" i="9"/>
  <c r="AE7" i="9" s="1"/>
  <c r="AC8" i="13"/>
  <c r="AB7" i="13"/>
  <c r="AB7" i="14"/>
  <c r="AC8" i="14"/>
  <c r="AB8" i="8"/>
  <c r="AA7" i="8"/>
  <c r="AA8" i="11"/>
  <c r="Z7" i="11"/>
  <c r="AB7" i="12"/>
  <c r="AC8" i="12"/>
  <c r="AA8" i="15"/>
  <c r="Z7" i="15"/>
  <c r="AA8" i="1"/>
  <c r="Z7" i="1"/>
  <c r="AC7" i="5"/>
  <c r="AD8" i="5"/>
  <c r="AC7" i="6"/>
  <c r="AD8" i="6"/>
  <c r="AA8" i="10"/>
  <c r="Z7" i="10"/>
  <c r="AC7" i="7"/>
  <c r="AD8" i="7"/>
  <c r="AF8" i="7" l="1"/>
  <c r="AF7" i="7" s="1"/>
  <c r="AE8" i="7"/>
  <c r="AE7" i="7" s="1"/>
  <c r="AG8" i="7"/>
  <c r="AG7" i="7" s="1"/>
  <c r="AD7" i="7"/>
  <c r="AB7" i="8"/>
  <c r="AC8" i="8"/>
  <c r="AB8" i="10"/>
  <c r="AA7" i="10"/>
  <c r="AB8" i="1"/>
  <c r="AA7" i="1"/>
  <c r="AB8" i="15"/>
  <c r="AA7" i="15"/>
  <c r="AF8" i="6"/>
  <c r="AF7" i="6" s="1"/>
  <c r="AE8" i="6"/>
  <c r="AE7" i="6" s="1"/>
  <c r="AG8" i="6"/>
  <c r="AG7" i="6" s="1"/>
  <c r="AD7" i="6"/>
  <c r="AC7" i="12"/>
  <c r="AD8" i="12"/>
  <c r="AC7" i="14"/>
  <c r="AD8" i="14"/>
  <c r="AE8" i="5"/>
  <c r="AE7" i="5" s="1"/>
  <c r="AG8" i="5"/>
  <c r="AG7" i="5" s="1"/>
  <c r="AD7" i="5"/>
  <c r="AF8" i="5"/>
  <c r="AF7" i="5" s="1"/>
  <c r="AB8" i="11"/>
  <c r="AA7" i="11"/>
  <c r="AC7" i="13"/>
  <c r="AD8" i="13"/>
  <c r="AB7" i="10" l="1"/>
  <c r="AC8" i="10"/>
  <c r="AE8" i="13"/>
  <c r="AE7" i="13" s="1"/>
  <c r="AG8" i="13"/>
  <c r="AG7" i="13" s="1"/>
  <c r="AF8" i="13"/>
  <c r="AF7" i="13" s="1"/>
  <c r="AD7" i="13"/>
  <c r="AE8" i="14"/>
  <c r="AE7" i="14" s="1"/>
  <c r="AG8" i="14"/>
  <c r="AG7" i="14" s="1"/>
  <c r="AF8" i="14"/>
  <c r="AF7" i="14" s="1"/>
  <c r="AD7" i="14"/>
  <c r="AD8" i="8"/>
  <c r="AC7" i="8"/>
  <c r="AE8" i="12"/>
  <c r="AE7" i="12" s="1"/>
  <c r="AD7" i="12"/>
  <c r="AF8" i="12"/>
  <c r="AF7" i="12" s="1"/>
  <c r="AG8" i="12"/>
  <c r="AG7" i="12" s="1"/>
  <c r="AC8" i="11"/>
  <c r="AB7" i="11"/>
  <c r="AC8" i="15"/>
  <c r="AB7" i="15"/>
  <c r="AB7" i="1"/>
  <c r="AC8" i="1"/>
  <c r="AC7" i="1" l="1"/>
  <c r="AD8" i="1"/>
  <c r="AC7" i="15"/>
  <c r="AD8" i="15"/>
  <c r="AC7" i="11"/>
  <c r="AD8" i="11"/>
  <c r="AE8" i="8"/>
  <c r="AE7" i="8" s="1"/>
  <c r="AF8" i="8"/>
  <c r="AF7" i="8" s="1"/>
  <c r="AG8" i="8"/>
  <c r="AG7" i="8" s="1"/>
  <c r="AD7" i="8"/>
  <c r="AC7" i="10"/>
  <c r="AD8" i="10"/>
  <c r="AE8" i="11" l="1"/>
  <c r="AE7" i="11" s="1"/>
  <c r="AF8" i="11"/>
  <c r="AF7" i="11" s="1"/>
  <c r="AG8" i="11"/>
  <c r="AG7" i="11" s="1"/>
  <c r="AD7" i="11"/>
  <c r="AE8" i="10"/>
  <c r="AE7" i="10" s="1"/>
  <c r="AF8" i="10"/>
  <c r="AF7" i="10" s="1"/>
  <c r="AG8" i="10"/>
  <c r="AG7" i="10" s="1"/>
  <c r="AD7" i="10"/>
  <c r="AE8" i="15"/>
  <c r="AE7" i="15" s="1"/>
  <c r="AG8" i="15"/>
  <c r="AG7" i="15" s="1"/>
  <c r="AD7" i="15"/>
  <c r="AF8" i="15"/>
  <c r="AF7" i="15" s="1"/>
  <c r="AE8" i="1"/>
  <c r="AE7" i="1" s="1"/>
  <c r="AG8" i="1"/>
  <c r="AG7" i="1" s="1"/>
  <c r="AD7" i="1"/>
  <c r="AF8" i="1"/>
  <c r="AF7" i="1" s="1"/>
</calcChain>
</file>

<file path=xl/sharedStrings.xml><?xml version="1.0" encoding="utf-8"?>
<sst xmlns="http://schemas.openxmlformats.org/spreadsheetml/2006/main" count="95" uniqueCount="26">
  <si>
    <t>Totals</t>
  </si>
  <si>
    <t>U</t>
  </si>
  <si>
    <t>P</t>
  </si>
  <si>
    <t>Employee Leave Tracker</t>
  </si>
  <si>
    <t>V</t>
  </si>
  <si>
    <t>S</t>
  </si>
  <si>
    <t>D</t>
  </si>
  <si>
    <t>Year:</t>
  </si>
  <si>
    <t>Total</t>
  </si>
  <si>
    <t>O</t>
  </si>
  <si>
    <t>Vacation</t>
  </si>
  <si>
    <t>Sick</t>
  </si>
  <si>
    <t>Disability</t>
  </si>
  <si>
    <t>Other Paid</t>
  </si>
  <si>
    <t>Unpaid</t>
  </si>
  <si>
    <t>Personal</t>
  </si>
  <si>
    <t>Leave Type</t>
  </si>
  <si>
    <t>Symbol</t>
  </si>
  <si>
    <t>Employee Name</t>
  </si>
  <si>
    <t>Year Summary</t>
  </si>
  <si>
    <t>Days</t>
  </si>
  <si>
    <t>Luca</t>
  </si>
  <si>
    <t>Hundo</t>
  </si>
  <si>
    <t>Oliver</t>
  </si>
  <si>
    <t>Vetoria</t>
  </si>
  <si>
    <t>Jonny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</si>
</sst>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0;0;&quot;-&quot;;@"/>
    <numFmt numFmtId="166" formatCode="0.0;\-0.0;&quot;-&quot;;@"/>
  </numFmts>
  <fonts count="23" x14ac:knownFonts="1">
    <font>
      <sz val="10"/>
      <name val="Arial"/>
      <family val="2"/>
    </font>
    <font>
      <sz val="8"/>
      <name val="Arial"/>
      <family val="2"/>
    </font>
    <font>
      <sz val="11"/>
      <name val="Arial"/>
      <family val="2"/>
      <scheme val="minor"/>
    </font>
    <font>
      <u/>
      <sz val="10"/>
      <color indexed="12"/>
      <name val="Arial"/>
      <family val="2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2"/>
      <name val="Arial"/>
      <family val="2"/>
      <scheme val="minor"/>
    </font>
    <font>
      <sz val="8"/>
      <name val="Arial"/>
      <family val="2"/>
      <scheme val="minor"/>
    </font>
    <font>
      <b/>
      <sz val="10"/>
      <name val="Arial"/>
      <family val="2"/>
      <scheme val="minor"/>
    </font>
    <font>
      <b/>
      <sz val="11"/>
      <name val="Arial"/>
      <family val="2"/>
      <scheme val="minor"/>
    </font>
    <font>
      <sz val="9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8"/>
      <name val="Arial"/>
      <family val="2"/>
      <scheme val="minor"/>
    </font>
    <font>
      <sz val="18"/>
      <name val="Arial"/>
      <family val="2"/>
      <scheme val="minor"/>
    </font>
    <font>
      <b/>
      <sz val="12"/>
      <name val="Arial"/>
      <family val="2"/>
      <scheme val="minor"/>
    </font>
    <font>
      <u/>
      <sz val="10"/>
      <name val="Arial"/>
      <family val="2"/>
      <scheme val="minor"/>
    </font>
    <font>
      <b/>
      <sz val="13"/>
      <color theme="0"/>
      <name val="Arial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b/>
      <sz val="16"/>
      <name val="Arial"/>
      <family val="2"/>
      <scheme val="minor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/>
      </patternFill>
    </fill>
  </fills>
  <borders count="2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medium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/>
      <top style="thin">
        <color theme="4" tint="0.59996337778862885"/>
      </top>
      <bottom style="medium">
        <color indexed="64"/>
      </bottom>
      <diagonal/>
    </border>
    <border>
      <left/>
      <right/>
      <top style="thin">
        <color theme="4" tint="0.59996337778862885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59996337778862885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2" fillId="0" borderId="8" applyNumberFormat="0" applyFill="0" applyAlignment="0" applyProtection="0"/>
  </cellStyleXfs>
  <cellXfs count="65">
    <xf numFmtId="0" fontId="0" fillId="0" borderId="0" xfId="0"/>
    <xf numFmtId="0" fontId="4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Protection="1"/>
    <xf numFmtId="0" fontId="5" fillId="0" borderId="3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vertical="center"/>
    </xf>
    <xf numFmtId="0" fontId="0" fillId="0" borderId="0" xfId="0" applyFont="1"/>
    <xf numFmtId="0" fontId="15" fillId="0" borderId="0" xfId="0" applyFont="1" applyAlignment="1" applyProtection="1">
      <alignment horizontal="right" vertical="center"/>
    </xf>
    <xf numFmtId="0" fontId="16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65" fontId="5" fillId="2" borderId="3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166" fontId="2" fillId="6" borderId="5" xfId="0" applyNumberFormat="1" applyFont="1" applyFill="1" applyBorder="1" applyAlignment="1">
      <alignment horizontal="center" vertical="center"/>
    </xf>
    <xf numFmtId="166" fontId="9" fillId="6" borderId="0" xfId="0" applyNumberFormat="1" applyFont="1" applyFill="1" applyAlignment="1">
      <alignment horizontal="center" vertical="center"/>
    </xf>
    <xf numFmtId="0" fontId="11" fillId="5" borderId="0" xfId="0" applyFont="1" applyFill="1" applyAlignment="1">
      <alignment horizontal="right" vertical="center"/>
    </xf>
    <xf numFmtId="0" fontId="19" fillId="3" borderId="9" xfId="0" applyFont="1" applyFill="1" applyBorder="1" applyAlignment="1">
      <alignment horizontal="left" vertical="center"/>
    </xf>
    <xf numFmtId="0" fontId="19" fillId="3" borderId="9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19" fillId="0" borderId="9" xfId="0" applyFont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8" fillId="6" borderId="0" xfId="0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 applyProtection="1">
      <alignment horizontal="center" vertical="center"/>
    </xf>
    <xf numFmtId="164" fontId="10" fillId="7" borderId="4" xfId="0" applyNumberFormat="1" applyFont="1" applyFill="1" applyBorder="1" applyAlignment="1" applyProtection="1">
      <alignment horizontal="center" vertical="center"/>
    </xf>
    <xf numFmtId="166" fontId="5" fillId="6" borderId="5" xfId="0" applyNumberFormat="1" applyFont="1" applyFill="1" applyBorder="1" applyAlignment="1" applyProtection="1">
      <alignment horizontal="center" vertical="center" shrinkToFit="1"/>
    </xf>
    <xf numFmtId="0" fontId="2" fillId="4" borderId="0" xfId="0" applyFont="1" applyFill="1" applyBorder="1" applyAlignment="1">
      <alignment horizontal="center" vertical="center" shrinkToFit="1"/>
    </xf>
    <xf numFmtId="166" fontId="2" fillId="4" borderId="0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 applyProtection="1">
      <alignment horizontal="center" vertical="center" shrinkToFit="1"/>
    </xf>
    <xf numFmtId="0" fontId="13" fillId="5" borderId="0" xfId="0" applyFont="1" applyFill="1" applyAlignment="1">
      <alignment horizontal="center" vertical="center"/>
    </xf>
    <xf numFmtId="0" fontId="20" fillId="0" borderId="0" xfId="0" applyFont="1"/>
    <xf numFmtId="0" fontId="18" fillId="9" borderId="9" xfId="2" applyFont="1" applyFill="1" applyBorder="1" applyAlignment="1">
      <alignment horizontal="center" vertical="center"/>
    </xf>
    <xf numFmtId="164" fontId="10" fillId="7" borderId="10" xfId="0" applyNumberFormat="1" applyFont="1" applyFill="1" applyBorder="1" applyAlignment="1" applyProtection="1">
      <alignment horizontal="center" vertical="center"/>
    </xf>
    <xf numFmtId="166" fontId="5" fillId="6" borderId="0" xfId="0" applyNumberFormat="1" applyFont="1" applyFill="1" applyBorder="1" applyAlignment="1" applyProtection="1">
      <alignment horizontal="center" vertical="center" shrinkToFit="1"/>
    </xf>
    <xf numFmtId="166" fontId="13" fillId="5" borderId="11" xfId="0" applyNumberFormat="1" applyFont="1" applyFill="1" applyBorder="1" applyAlignment="1">
      <alignment horizontal="center" vertical="center"/>
    </xf>
    <xf numFmtId="166" fontId="13" fillId="5" borderId="0" xfId="0" applyNumberFormat="1" applyFont="1" applyFill="1" applyBorder="1" applyAlignment="1">
      <alignment horizontal="center" vertical="center"/>
    </xf>
    <xf numFmtId="166" fontId="13" fillId="5" borderId="12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166" fontId="5" fillId="6" borderId="13" xfId="0" applyNumberFormat="1" applyFont="1" applyFill="1" applyBorder="1" applyAlignment="1" applyProtection="1">
      <alignment horizontal="center" vertical="center" shrinkToFit="1"/>
    </xf>
    <xf numFmtId="166" fontId="5" fillId="6" borderId="14" xfId="0" applyNumberFormat="1" applyFont="1" applyFill="1" applyBorder="1" applyAlignment="1" applyProtection="1">
      <alignment horizontal="center" vertical="center" shrinkToFit="1"/>
    </xf>
    <xf numFmtId="166" fontId="5" fillId="6" borderId="15" xfId="0" applyNumberFormat="1" applyFont="1" applyFill="1" applyBorder="1" applyAlignment="1" applyProtection="1">
      <alignment horizontal="center" vertical="center" shrinkToFit="1"/>
    </xf>
    <xf numFmtId="166" fontId="5" fillId="6" borderId="16" xfId="0" applyNumberFormat="1" applyFont="1" applyFill="1" applyBorder="1" applyAlignment="1" applyProtection="1">
      <alignment horizontal="center" vertical="center" shrinkToFit="1"/>
    </xf>
    <xf numFmtId="166" fontId="5" fillId="6" borderId="17" xfId="0" applyNumberFormat="1" applyFont="1" applyFill="1" applyBorder="1" applyAlignment="1" applyProtection="1">
      <alignment horizontal="center" vertical="center" shrinkToFit="1"/>
    </xf>
    <xf numFmtId="166" fontId="5" fillId="6" borderId="11" xfId="0" applyNumberFormat="1" applyFont="1" applyFill="1" applyBorder="1" applyAlignment="1" applyProtection="1">
      <alignment horizontal="center" vertical="center" shrinkToFit="1"/>
    </xf>
    <xf numFmtId="166" fontId="5" fillId="6" borderId="12" xfId="0" applyNumberFormat="1" applyFont="1" applyFill="1" applyBorder="1" applyAlignment="1" applyProtection="1">
      <alignment horizontal="center" vertical="center" shrinkToFit="1"/>
    </xf>
    <xf numFmtId="166" fontId="5" fillId="6" borderId="18" xfId="0" applyNumberFormat="1" applyFont="1" applyFill="1" applyBorder="1" applyAlignment="1" applyProtection="1">
      <alignment horizontal="center" vertical="center" shrinkToFit="1"/>
    </xf>
    <xf numFmtId="166" fontId="5" fillId="6" borderId="19" xfId="0" applyNumberFormat="1" applyFont="1" applyFill="1" applyBorder="1" applyAlignment="1" applyProtection="1">
      <alignment horizontal="center" vertical="center" shrinkToFit="1"/>
    </xf>
    <xf numFmtId="166" fontId="5" fillId="6" borderId="20" xfId="0" applyNumberFormat="1" applyFont="1" applyFill="1" applyBorder="1" applyAlignment="1" applyProtection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2" fillId="0" borderId="0" xfId="0" applyFont="1"/>
    <xf numFmtId="14" fontId="22" fillId="0" borderId="0" xfId="0" applyNumberFormat="1" applyFont="1"/>
    <xf numFmtId="0" fontId="18" fillId="8" borderId="0" xfId="2" applyFont="1" applyFill="1" applyBorder="1" applyAlignment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8" borderId="6" xfId="2" applyFont="1" applyFill="1" applyBorder="1" applyAlignment="1">
      <alignment horizontal="center" vertical="center"/>
    </xf>
  </cellXfs>
  <cellStyles count="3">
    <cellStyle name="Heading 2" xfId="2" builtinId="17"/>
    <cellStyle name="Hyperlink" xfId="1" builtinId="8" customBuiltin="1"/>
    <cellStyle name="Normal" xfId="0" builtinId="0" customBuiltin="1"/>
  </cellStyles>
  <dxfs count="4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236220</xdr:colOff>
      <xdr:row>0</xdr:row>
      <xdr:rowOff>70435</xdr:rowOff>
    </xdr:from>
    <xdr:to>
      <xdr:col>9</xdr:col>
      <xdr:colOff>4000</xdr:colOff>
      <xdr:row>2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F95D8B-0F5C-9795-9567-67384B2C7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2820" y="70435"/>
          <a:ext cx="2129980" cy="5677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53150</xdr:colOff>
      <xdr:row>0</xdr:row>
      <xdr:rowOff>0</xdr:rowOff>
    </xdr:from>
    <xdr:to>
      <xdr:col>39</xdr:col>
      <xdr:colOff>0</xdr:colOff>
      <xdr:row>2</xdr:row>
      <xdr:rowOff>76250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D8381A-7CF2-4CEA-A963-0B18A8AB2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1790" y="0"/>
          <a:ext cx="2187130" cy="5791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53150</xdr:colOff>
      <xdr:row>0</xdr:row>
      <xdr:rowOff>0</xdr:rowOff>
    </xdr:from>
    <xdr:to>
      <xdr:col>39</xdr:col>
      <xdr:colOff>0</xdr:colOff>
      <xdr:row>2</xdr:row>
      <xdr:rowOff>76250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428E63-33D8-460A-B2AB-28A653D78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1790" y="0"/>
          <a:ext cx="2187130" cy="57917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53150</xdr:colOff>
      <xdr:row>0</xdr:row>
      <xdr:rowOff>0</xdr:rowOff>
    </xdr:from>
    <xdr:to>
      <xdr:col>39</xdr:col>
      <xdr:colOff>0</xdr:colOff>
      <xdr:row>2</xdr:row>
      <xdr:rowOff>76250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FCA214-1B96-430E-9033-E0B82EDFA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1790" y="0"/>
          <a:ext cx="2187130" cy="5791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53150</xdr:colOff>
      <xdr:row>0</xdr:row>
      <xdr:rowOff>0</xdr:rowOff>
    </xdr:from>
    <xdr:to>
      <xdr:col>39</xdr:col>
      <xdr:colOff>0</xdr:colOff>
      <xdr:row>2</xdr:row>
      <xdr:rowOff>76250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DD5A77-BB90-43FC-B511-3E255F665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1790" y="0"/>
          <a:ext cx="2187130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45530</xdr:colOff>
      <xdr:row>0</xdr:row>
      <xdr:rowOff>15240</xdr:rowOff>
    </xdr:from>
    <xdr:to>
      <xdr:col>38</xdr:col>
      <xdr:colOff>289560</xdr:colOff>
      <xdr:row>2</xdr:row>
      <xdr:rowOff>91490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27E733-B815-43D9-B826-3FDA7F001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4130" y="15240"/>
          <a:ext cx="2110930" cy="571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53150</xdr:colOff>
      <xdr:row>0</xdr:row>
      <xdr:rowOff>0</xdr:rowOff>
    </xdr:from>
    <xdr:to>
      <xdr:col>39</xdr:col>
      <xdr:colOff>0</xdr:colOff>
      <xdr:row>2</xdr:row>
      <xdr:rowOff>76250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E33CEE-7DFD-4CE3-932E-9E8D935C1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1790" y="0"/>
          <a:ext cx="2187130" cy="5791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53150</xdr:colOff>
      <xdr:row>0</xdr:row>
      <xdr:rowOff>0</xdr:rowOff>
    </xdr:from>
    <xdr:to>
      <xdr:col>39</xdr:col>
      <xdr:colOff>0</xdr:colOff>
      <xdr:row>2</xdr:row>
      <xdr:rowOff>76250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6B669F-329C-4335-B4CF-762C2B95E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1790" y="0"/>
          <a:ext cx="2187130" cy="5791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0</xdr:row>
      <xdr:rowOff>0</xdr:rowOff>
    </xdr:from>
    <xdr:to>
      <xdr:col>38</xdr:col>
      <xdr:colOff>244030</xdr:colOff>
      <xdr:row>2</xdr:row>
      <xdr:rowOff>76250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825021-44AB-4AB0-B872-D2D547BB8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8640" y="0"/>
          <a:ext cx="2187130" cy="5791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53150</xdr:colOff>
      <xdr:row>0</xdr:row>
      <xdr:rowOff>68530</xdr:rowOff>
    </xdr:from>
    <xdr:to>
      <xdr:col>39</xdr:col>
      <xdr:colOff>0</xdr:colOff>
      <xdr:row>2</xdr:row>
      <xdr:rowOff>144780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CE6791-C129-40FD-8D5E-CAE0A998F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1790" y="68530"/>
          <a:ext cx="2187130" cy="5791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53150</xdr:colOff>
      <xdr:row>0</xdr:row>
      <xdr:rowOff>0</xdr:rowOff>
    </xdr:from>
    <xdr:to>
      <xdr:col>39</xdr:col>
      <xdr:colOff>0</xdr:colOff>
      <xdr:row>2</xdr:row>
      <xdr:rowOff>76250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3A5670-3857-4DEA-ADEE-646E5B074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1790" y="0"/>
          <a:ext cx="2187130" cy="5791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53150</xdr:colOff>
      <xdr:row>0</xdr:row>
      <xdr:rowOff>0</xdr:rowOff>
    </xdr:from>
    <xdr:to>
      <xdr:col>39</xdr:col>
      <xdr:colOff>0</xdr:colOff>
      <xdr:row>2</xdr:row>
      <xdr:rowOff>76250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950F4A-19D4-41ED-AF57-0C840437F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1790" y="0"/>
          <a:ext cx="2187130" cy="5791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53150</xdr:colOff>
      <xdr:row>0</xdr:row>
      <xdr:rowOff>0</xdr:rowOff>
    </xdr:from>
    <xdr:to>
      <xdr:col>39</xdr:col>
      <xdr:colOff>0</xdr:colOff>
      <xdr:row>2</xdr:row>
      <xdr:rowOff>76250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AE9B69-8CA9-4334-82B0-0A98ECF4F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1790" y="0"/>
          <a:ext cx="2187130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rkGreen - Timesheet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F7548"/>
      </a:accent1>
      <a:accent2>
        <a:srgbClr val="C04E4E"/>
      </a:accent2>
      <a:accent3>
        <a:srgbClr val="3B4E87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E92A3-5D5F-412F-9F9F-7C82C3827744}">
  <dimension ref="B3:L16"/>
  <sheetViews>
    <sheetView showGridLines="0" tabSelected="1" workbookViewId="0"/>
  </sheetViews>
  <sheetFormatPr defaultColWidth="8.85546875" defaultRowHeight="19.899999999999999" customHeight="1" x14ac:dyDescent="0.2"/>
  <cols>
    <col min="1" max="1" width="3.7109375" style="13" customWidth="1"/>
    <col min="2" max="2" width="18.5703125" style="13" customWidth="1"/>
    <col min="3" max="3" width="9.140625" style="13" bestFit="1" customWidth="1"/>
    <col min="4" max="10" width="8.85546875" style="13"/>
    <col min="11" max="11" width="15.140625" style="13" customWidth="1"/>
    <col min="12" max="12" width="10" style="19" customWidth="1"/>
    <col min="13" max="13" width="10.42578125" style="13" customWidth="1"/>
    <col min="14" max="16384" width="8.85546875" style="13"/>
  </cols>
  <sheetData>
    <row r="3" spans="2:12" s="9" customFormat="1" ht="19.899999999999999" customHeight="1" x14ac:dyDescent="0.2">
      <c r="I3" s="39"/>
      <c r="L3" s="20"/>
    </row>
    <row r="4" spans="2:12" s="9" customFormat="1" ht="19.899999999999999" customHeight="1" x14ac:dyDescent="0.2">
      <c r="B4" s="62" t="s">
        <v>3</v>
      </c>
      <c r="C4" s="62"/>
      <c r="D4" s="62"/>
      <c r="E4" s="62"/>
      <c r="F4" s="62"/>
      <c r="G4" s="62"/>
      <c r="H4" s="62"/>
      <c r="I4" s="62"/>
      <c r="J4" s="10"/>
      <c r="L4" s="20"/>
    </row>
    <row r="5" spans="2:12" s="9" customFormat="1" ht="19.899999999999999" customHeight="1" x14ac:dyDescent="0.2">
      <c r="B5" s="2"/>
      <c r="C5" s="2"/>
      <c r="D5" s="2"/>
      <c r="E5" s="2"/>
      <c r="F5" s="2"/>
      <c r="G5" s="2"/>
      <c r="H5" s="2"/>
      <c r="I5" s="2"/>
      <c r="J5" s="2"/>
      <c r="L5" s="20"/>
    </row>
    <row r="6" spans="2:12" s="9" customFormat="1" ht="19.899999999999999" customHeight="1" x14ac:dyDescent="0.2">
      <c r="B6" s="25" t="s">
        <v>7</v>
      </c>
      <c r="C6" s="11">
        <v>2022</v>
      </c>
      <c r="D6" s="5"/>
      <c r="E6" s="5"/>
      <c r="F6" s="5"/>
      <c r="G6" s="2"/>
      <c r="H6" s="5"/>
      <c r="I6" s="5"/>
      <c r="J6" s="5"/>
      <c r="L6" s="20"/>
    </row>
    <row r="7" spans="2:12" ht="19.899999999999999" customHeight="1" x14ac:dyDescent="0.2">
      <c r="B7" s="15"/>
      <c r="C7" s="15"/>
      <c r="D7" s="15"/>
      <c r="E7" s="15"/>
      <c r="F7" s="15"/>
      <c r="G7" s="15"/>
      <c r="H7" s="15"/>
      <c r="I7" s="15"/>
      <c r="J7" s="15"/>
    </row>
    <row r="8" spans="2:12" ht="19.899999999999999" customHeight="1" x14ac:dyDescent="0.2">
      <c r="B8" s="61" t="s">
        <v>19</v>
      </c>
      <c r="C8" s="61"/>
      <c r="D8" s="61"/>
      <c r="E8" s="61"/>
      <c r="F8" s="61"/>
      <c r="G8" s="61"/>
      <c r="H8" s="61"/>
      <c r="I8" s="61"/>
      <c r="K8" s="40" t="s">
        <v>16</v>
      </c>
      <c r="L8" s="40" t="s">
        <v>17</v>
      </c>
    </row>
    <row r="9" spans="2:12" ht="19.899999999999999" customHeight="1" x14ac:dyDescent="0.2">
      <c r="B9" s="30" t="s">
        <v>18</v>
      </c>
      <c r="C9" s="30" t="str">
        <f>L9</f>
        <v>V</v>
      </c>
      <c r="D9" s="30" t="str">
        <f>L10</f>
        <v>S</v>
      </c>
      <c r="E9" s="30" t="str">
        <f>L11</f>
        <v>P</v>
      </c>
      <c r="F9" s="30" t="str">
        <f>L12</f>
        <v>D</v>
      </c>
      <c r="G9" s="30" t="str">
        <f>L13</f>
        <v>O</v>
      </c>
      <c r="H9" s="30" t="str">
        <f>L14</f>
        <v>U</v>
      </c>
      <c r="I9" s="30" t="s">
        <v>8</v>
      </c>
      <c r="K9" s="26" t="s">
        <v>10</v>
      </c>
      <c r="L9" s="27" t="s">
        <v>4</v>
      </c>
    </row>
    <row r="10" spans="2:12" ht="19.899999999999999" customHeight="1" x14ac:dyDescent="0.2">
      <c r="B10" s="21" t="s">
        <v>24</v>
      </c>
      <c r="C10" s="21">
        <f>IFERROR(INDEX(Jan!AH$9:AH$13,MATCH($B10,Jan!$B$9:$B$13,0)),0)+ IFERROR(INDEX(Feb!AH$9:AH$13,MATCH($B10, Feb!$B$9:$B$13,0)),0)+ IFERROR(INDEX(Mar!AH$9:AH$13,MATCH($B10,Mar!$B$9:$B$13,0)),0)+ IFERROR(INDEX(Apr!AH$9:AH$13,MATCH($B10,Apr!$B$9:$B$13,0)),0)+ IFERROR(INDEX(May!AH$9:AH$13,MATCH($B10,May!$B$9:$B$13,0)),0)+ IFERROR(INDEX(Jun!AH$9:AH$13,MATCH($B10,Jun!$B$9:$B$13,0)),0)+ IFERROR(INDEX(Jul!AH$9:AH$13,MATCH($B10,Jul!$B$9:$B$13,0)),0)+ IFERROR(INDEX(Aug!AH$9:AH$13,MATCH($B10, Aug!$B$9:$B$13,0)),0)+ IFERROR(INDEX(Sep!AH$9:AH$13,MATCH($B10,Sep!$B$9:$B$13,0)),0)+ IFERROR(INDEX(Oct!AH$9:AH$13,MATCH($B10,Oct!$B$9:$B$13,0)),0)+ IFERROR(INDEX(Nov!AH$9:AH$13,MATCH($B10, Nov!$B$9:$B$13,0)),0)+ IFERROR(INDEX(Dec!AH$9:AH$13,MATCH($B10,Dec!$B$9:$B$13,0)),0)</f>
        <v>2</v>
      </c>
      <c r="D10" s="21">
        <f>IFERROR(INDEX(Jan!AI$9:AI$13,MATCH($B10,Jan!$B$9:$B$13,0)),0)+ IFERROR(INDEX(Feb!AI$9:AI$13,MATCH($B10, Feb!$B$9:$B$13,0)),0)+ IFERROR(INDEX(Mar!AI$9:AI$13,MATCH($B10,Mar!$B$9:$B$13,0)),0)+ IFERROR(INDEX(Apr!AI$9:AI$13,MATCH($B10,Apr!$B$9:$B$13,0)),0)+ IFERROR(INDEX(May!AI$9:AI$13,MATCH($B10,May!$B$9:$B$13,0)),0)+ IFERROR(INDEX(Jun!AI$9:AI$13,MATCH($B10,Jun!$B$9:$B$13,0)),0)+ IFERROR(INDEX(Jul!AI$9:AI$13,MATCH($B10,Jul!$B$9:$B$13,0)),0)+ IFERROR(INDEX(Aug!AI$9:AI$13,MATCH($B10, Aug!$B$9:$B$13,0)),0)+ IFERROR(INDEX(Sep!AI$9:AI$13,MATCH($B10,Sep!$B$9:$B$13,0)),0)+ IFERROR(INDEX(Oct!AI$9:AI$13,MATCH($B10,Oct!$B$9:$B$13,0)),0)+ IFERROR(INDEX(Nov!AI$9:AI$13,MATCH($B10, Nov!$B$9:$B$13,0)),0)+ IFERROR(INDEX(Dec!AI$9:AI$13,MATCH($B10,Dec!$B$9:$B$13,0)),0)</f>
        <v>3</v>
      </c>
      <c r="E10" s="21">
        <f>IFERROR(INDEX(Jan!AJ$9:AJ$13,MATCH($B10,Jan!$B$9:$B$13,0)),0)+ IFERROR(INDEX(Feb!AJ$9:AJ$13,MATCH($B10, Feb!$B$9:$B$13,0)),0)+ IFERROR(INDEX(Mar!AJ$9:AJ$13,MATCH($B10,Mar!$B$9:$B$13,0)),0)+ IFERROR(INDEX(Apr!AJ$9:AJ$13,MATCH($B10,Apr!$B$9:$B$13,0)),0)+ IFERROR(INDEX(May!AJ$9:AJ$13,MATCH($B10,May!$B$9:$B$13,0)),0)+ IFERROR(INDEX(Jun!AJ$9:AJ$13,MATCH($B10,Jun!$B$9:$B$13,0)),0)+ IFERROR(INDEX(Jul!AJ$9:AJ$13,MATCH($B10,Jul!$B$9:$B$13,0)),0)+ IFERROR(INDEX(Aug!AJ$9:AJ$13,MATCH($B10, Aug!$B$9:$B$13,0)),0)+ IFERROR(INDEX(Sep!AJ$9:AJ$13,MATCH($B10,Sep!$B$9:$B$13,0)),0)+ IFERROR(INDEX(Oct!AJ$9:AJ$13,MATCH($B10,Oct!$B$9:$B$13,0)),0)+ IFERROR(INDEX(Nov!AJ$9:AJ$13,MATCH($B10, Nov!$B$9:$B$13,0)),0)+ IFERROR(INDEX(Dec!AJ$9:AJ$13,MATCH($B10,Dec!$B$9:$B$13,0)),0)</f>
        <v>1</v>
      </c>
      <c r="F10" s="21">
        <f>IFERROR(INDEX(Jan!AK$9:AK$13,MATCH($B10,Jan!$B$9:$B$13,0)),0)+ IFERROR(INDEX(Feb!AK$9:AK$13,MATCH($B10, Feb!$B$9:$B$13,0)),0)+ IFERROR(INDEX(Mar!AK$9:AK$13,MATCH($B10,Mar!$B$9:$B$13,0)),0)+ IFERROR(INDEX(Apr!AK$9:AK$13,MATCH($B10,Apr!$B$9:$B$13,0)),0)+ IFERROR(INDEX(May!AK$9:AK$13,MATCH($B10,May!$B$9:$B$13,0)),0)+ IFERROR(INDEX(Jun!AK$9:AK$13,MATCH($B10,Jun!$B$9:$B$13,0)),0)+ IFERROR(INDEX(Jul!AK$9:AK$13,MATCH($B10,Jul!$B$9:$B$13,0)),0)+ IFERROR(INDEX(Aug!AK$9:AK$13,MATCH($B10, Aug!$B$9:$B$13,0)),0)+ IFERROR(INDEX(Sep!AK$9:AK$13,MATCH($B10,Sep!$B$9:$B$13,0)),0)+ IFERROR(INDEX(Oct!AK$9:AK$13,MATCH($B10,Oct!$B$9:$B$13,0)),0)+ IFERROR(INDEX(Nov!AK$9:AK$13,MATCH($B10, Nov!$B$9:$B$13,0)),0)+ IFERROR(INDEX(Dec!AK$9:AK$13,MATCH($B10,Dec!$B$9:$B$13,0)),0)</f>
        <v>0</v>
      </c>
      <c r="G10" s="21">
        <f>IFERROR(INDEX(Jan!AL$9:AL$13,MATCH($B10,Jan!$B$9:$B$13,0)),0)+ IFERROR(INDEX(Feb!AL$9:AL$13,MATCH($B10, Feb!$B$9:$B$13,0)),0)+ IFERROR(INDEX(Mar!AL$9:AL$13,MATCH($B10,Mar!$B$9:$B$13,0)),0)+ IFERROR(INDEX(Apr!AL$9:AL$13,MATCH($B10,Apr!$B$9:$B$13,0)),0)+ IFERROR(INDEX(May!AL$9:AL$13,MATCH($B10,May!$B$9:$B$13,0)),0)+ IFERROR(INDEX(Jun!AL$9:AL$13,MATCH($B10,Jun!$B$9:$B$13,0)),0)+ IFERROR(INDEX(Jul!AL$9:AL$13,MATCH($B10,Jul!$B$9:$B$13,0)),0)+ IFERROR(INDEX(Aug!AL$9:AL$13,MATCH($B10, Aug!$B$9:$B$13,0)),0)+ IFERROR(INDEX(Sep!AL$9:AL$13,MATCH($B10,Sep!$B$9:$B$13,0)),0)+ IFERROR(INDEX(Oct!AL$9:AL$13,MATCH($B10,Oct!$B$9:$B$13,0)),0)+ IFERROR(INDEX(Nov!AL$9:AL$13,MATCH($B10, Nov!$B$9:$B$13,0)),0)+ IFERROR(INDEX(Dec!AL$9:AL$13,MATCH($B10,Dec!$B$9:$B$13,0)),0)</f>
        <v>0</v>
      </c>
      <c r="H10" s="21">
        <f>IFERROR(INDEX(Jan!AM$9:AM$13,MATCH($B10,Jan!$B$9:$B$13,0)),0)+ IFERROR(INDEX(Feb!AM$9:AM$13,MATCH($B10, Feb!$B$9:$B$13,0)),0)+ IFERROR(INDEX(Mar!AM$9:AM$13,MATCH($B10,Mar!$B$9:$B$13,0)),0)+ IFERROR(INDEX(Apr!AM$9:AM$13,MATCH($B10,Apr!$B$9:$B$13,0)),0)+ IFERROR(INDEX(May!AM$9:AM$13,MATCH($B10,May!$B$9:$B$13,0)),0)+ IFERROR(INDEX(Jun!AM$9:AM$13,MATCH($B10,Jun!$B$9:$B$13,0)),0)+ IFERROR(INDEX(Jul!AM$9:AM$13,MATCH($B10,Jul!$B$9:$B$13,0)),0)+ IFERROR(INDEX(Aug!AM$9:AM$13,MATCH($B10, Aug!$B$9:$B$13,0)),0)+ IFERROR(INDEX(Sep!AM$9:AM$13,MATCH($B10,Sep!$B$9:$B$13,0)),0)+ IFERROR(INDEX(Oct!AM$9:AM$13,MATCH($B10,Oct!$B$9:$B$13,0)),0)+ IFERROR(INDEX(Nov!AM$9:AM$13,MATCH($B10, Nov!$B$9:$B$13,0)),0)+ IFERROR(INDEX(Dec!AM$9:AM$13,MATCH($B10,Dec!$B$9:$B$13,0)),0)</f>
        <v>0</v>
      </c>
      <c r="I10" s="23">
        <f>SUM(C10:H10)</f>
        <v>6</v>
      </c>
      <c r="K10" s="28" t="s">
        <v>11</v>
      </c>
      <c r="L10" s="29" t="s">
        <v>5</v>
      </c>
    </row>
    <row r="11" spans="2:12" ht="19.899999999999999" customHeight="1" x14ac:dyDescent="0.2">
      <c r="B11" s="21" t="s">
        <v>22</v>
      </c>
      <c r="C11" s="21">
        <f>IFERROR(INDEX(Jan!AH$9:AH$13,MATCH($B11,Jan!$B$9:$B$13,0)),0)+ IFERROR(INDEX(Feb!AH$9:AH$13,MATCH($B11, Feb!$B$9:$B$13,0)),0)+ IFERROR(INDEX(Mar!AH$9:AH$13,MATCH($B11,Mar!$B$9:$B$13,0)),0)+ IFERROR(INDEX(Apr!AH$9:AH$13,MATCH($B11,Apr!$B$9:$B$13,0)),0)+ IFERROR(INDEX(May!AH$9:AH$13,MATCH($B11,May!$B$9:$B$13,0)),0)+ IFERROR(INDEX(Jun!AH$9:AH$13,MATCH($B11,Jun!$B$9:$B$13,0)),0)+ IFERROR(INDEX(Jul!AH$9:AH$13,MATCH($B11,Jul!$B$9:$B$13,0)),0)+ IFERROR(INDEX(Aug!AH$9:AH$13,MATCH($B11, Aug!$B$9:$B$13,0)),0)+ IFERROR(INDEX(Sep!AH$9:AH$13,MATCH($B11,Sep!$B$9:$B$13,0)),0)+ IFERROR(INDEX(Oct!AH$9:AH$13,MATCH($B11,Oct!$B$9:$B$13,0)),0)+ IFERROR(INDEX(Nov!AH$9:AH$13,MATCH($B11, Nov!$B$9:$B$13,0)),0)+ IFERROR(INDEX(Dec!AH$9:AH$13,MATCH($B11,Dec!$B$9:$B$13,0)),0)</f>
        <v>0</v>
      </c>
      <c r="D11" s="21">
        <f>IFERROR(INDEX(Jan!AI$9:AI$13,MATCH($B11,Jan!$B$9:$B$13,0)),0)+ IFERROR(INDEX(Feb!AI$9:AI$13,MATCH($B11, Feb!$B$9:$B$13,0)),0)+ IFERROR(INDEX(Mar!AI$9:AI$13,MATCH($B11,Mar!$B$9:$B$13,0)),0)+ IFERROR(INDEX(Apr!AI$9:AI$13,MATCH($B11,Apr!$B$9:$B$13,0)),0)+ IFERROR(INDEX(May!AI$9:AI$13,MATCH($B11,May!$B$9:$B$13,0)),0)+ IFERROR(INDEX(Jun!AI$9:AI$13,MATCH($B11,Jun!$B$9:$B$13,0)),0)+ IFERROR(INDEX(Jul!AI$9:AI$13,MATCH($B11,Jul!$B$9:$B$13,0)),0)+ IFERROR(INDEX(Aug!AI$9:AI$13,MATCH($B11, Aug!$B$9:$B$13,0)),0)+ IFERROR(INDEX(Sep!AI$9:AI$13,MATCH($B11,Sep!$B$9:$B$13,0)),0)+ IFERROR(INDEX(Oct!AI$9:AI$13,MATCH($B11,Oct!$B$9:$B$13,0)),0)+ IFERROR(INDEX(Nov!AI$9:AI$13,MATCH($B11, Nov!$B$9:$B$13,0)),0)+ IFERROR(INDEX(Dec!AI$9:AI$13,MATCH($B11,Dec!$B$9:$B$13,0)),0)</f>
        <v>2</v>
      </c>
      <c r="E11" s="21">
        <f>IFERROR(INDEX(Jan!AJ$9:AJ$13,MATCH($B11,Jan!$B$9:$B$13,0)),0)+ IFERROR(INDEX(Feb!AJ$9:AJ$13,MATCH($B11, Feb!$B$9:$B$13,0)),0)+ IFERROR(INDEX(Mar!AJ$9:AJ$13,MATCH($B11,Mar!$B$9:$B$13,0)),0)+ IFERROR(INDEX(Apr!AJ$9:AJ$13,MATCH($B11,Apr!$B$9:$B$13,0)),0)+ IFERROR(INDEX(May!AJ$9:AJ$13,MATCH($B11,May!$B$9:$B$13,0)),0)+ IFERROR(INDEX(Jun!AJ$9:AJ$13,MATCH($B11,Jun!$B$9:$B$13,0)),0)+ IFERROR(INDEX(Jul!AJ$9:AJ$13,MATCH($B11,Jul!$B$9:$B$13,0)),0)+ IFERROR(INDEX(Aug!AJ$9:AJ$13,MATCH($B11, Aug!$B$9:$B$13,0)),0)+ IFERROR(INDEX(Sep!AJ$9:AJ$13,MATCH($B11,Sep!$B$9:$B$13,0)),0)+ IFERROR(INDEX(Oct!AJ$9:AJ$13,MATCH($B11,Oct!$B$9:$B$13,0)),0)+ IFERROR(INDEX(Nov!AJ$9:AJ$13,MATCH($B11, Nov!$B$9:$B$13,0)),0)+ IFERROR(INDEX(Dec!AJ$9:AJ$13,MATCH($B11,Dec!$B$9:$B$13,0)),0)</f>
        <v>2</v>
      </c>
      <c r="F11" s="21">
        <f>IFERROR(INDEX(Jan!AK$9:AK$13,MATCH($B11,Jan!$B$9:$B$13,0)),0)+ IFERROR(INDEX(Feb!AK$9:AK$13,MATCH($B11, Feb!$B$9:$B$13,0)),0)+ IFERROR(INDEX(Mar!AK$9:AK$13,MATCH($B11,Mar!$B$9:$B$13,0)),0)+ IFERROR(INDEX(Apr!AK$9:AK$13,MATCH($B11,Apr!$B$9:$B$13,0)),0)+ IFERROR(INDEX(May!AK$9:AK$13,MATCH($B11,May!$B$9:$B$13,0)),0)+ IFERROR(INDEX(Jun!AK$9:AK$13,MATCH($B11,Jun!$B$9:$B$13,0)),0)+ IFERROR(INDEX(Jul!AK$9:AK$13,MATCH($B11,Jul!$B$9:$B$13,0)),0)+ IFERROR(INDEX(Aug!AK$9:AK$13,MATCH($B11, Aug!$B$9:$B$13,0)),0)+ IFERROR(INDEX(Sep!AK$9:AK$13,MATCH($B11,Sep!$B$9:$B$13,0)),0)+ IFERROR(INDEX(Oct!AK$9:AK$13,MATCH($B11,Oct!$B$9:$B$13,0)),0)+ IFERROR(INDEX(Nov!AK$9:AK$13,MATCH($B11, Nov!$B$9:$B$13,0)),0)+ IFERROR(INDEX(Dec!AK$9:AK$13,MATCH($B11,Dec!$B$9:$B$13,0)),0)</f>
        <v>1</v>
      </c>
      <c r="G11" s="21">
        <f>IFERROR(INDEX(Jan!AL$9:AL$13,MATCH($B11,Jan!$B$9:$B$13,0)),0)+ IFERROR(INDEX(Feb!AL$9:AL$13,MATCH($B11, Feb!$B$9:$B$13,0)),0)+ IFERROR(INDEX(Mar!AL$9:AL$13,MATCH($B11,Mar!$B$9:$B$13,0)),0)+ IFERROR(INDEX(Apr!AL$9:AL$13,MATCH($B11,Apr!$B$9:$B$13,0)),0)+ IFERROR(INDEX(May!AL$9:AL$13,MATCH($B11,May!$B$9:$B$13,0)),0)+ IFERROR(INDEX(Jun!AL$9:AL$13,MATCH($B11,Jun!$B$9:$B$13,0)),0)+ IFERROR(INDEX(Jul!AL$9:AL$13,MATCH($B11,Jul!$B$9:$B$13,0)),0)+ IFERROR(INDEX(Aug!AL$9:AL$13,MATCH($B11, Aug!$B$9:$B$13,0)),0)+ IFERROR(INDEX(Sep!AL$9:AL$13,MATCH($B11,Sep!$B$9:$B$13,0)),0)+ IFERROR(INDEX(Oct!AL$9:AL$13,MATCH($B11,Oct!$B$9:$B$13,0)),0)+ IFERROR(INDEX(Nov!AL$9:AL$13,MATCH($B11, Nov!$B$9:$B$13,0)),0)+ IFERROR(INDEX(Dec!AL$9:AL$13,MATCH($B11,Dec!$B$9:$B$13,0)),0)</f>
        <v>1</v>
      </c>
      <c r="H11" s="21">
        <f>IFERROR(INDEX(Jan!AM$9:AM$13,MATCH($B11,Jan!$B$9:$B$13,0)),0)+ IFERROR(INDEX(Feb!AM$9:AM$13,MATCH($B11, Feb!$B$9:$B$13,0)),0)+ IFERROR(INDEX(Mar!AM$9:AM$13,MATCH($B11,Mar!$B$9:$B$13,0)),0)+ IFERROR(INDEX(Apr!AM$9:AM$13,MATCH($B11,Apr!$B$9:$B$13,0)),0)+ IFERROR(INDEX(May!AM$9:AM$13,MATCH($B11,May!$B$9:$B$13,0)),0)+ IFERROR(INDEX(Jun!AM$9:AM$13,MATCH($B11,Jun!$B$9:$B$13,0)),0)+ IFERROR(INDEX(Jul!AM$9:AM$13,MATCH($B11,Jul!$B$9:$B$13,0)),0)+ IFERROR(INDEX(Aug!AM$9:AM$13,MATCH($B11, Aug!$B$9:$B$13,0)),0)+ IFERROR(INDEX(Sep!AM$9:AM$13,MATCH($B11,Sep!$B$9:$B$13,0)),0)+ IFERROR(INDEX(Oct!AM$9:AM$13,MATCH($B11,Oct!$B$9:$B$13,0)),0)+ IFERROR(INDEX(Nov!AM$9:AM$13,MATCH($B11, Nov!$B$9:$B$13,0)),0)+ IFERROR(INDEX(Dec!AM$9:AM$13,MATCH($B11,Dec!$B$9:$B$13,0)),0)</f>
        <v>0</v>
      </c>
      <c r="I11" s="23">
        <f t="shared" ref="I11:I14" si="0">SUM(C11:H11)</f>
        <v>6</v>
      </c>
      <c r="K11" s="26" t="s">
        <v>15</v>
      </c>
      <c r="L11" s="27" t="s">
        <v>2</v>
      </c>
    </row>
    <row r="12" spans="2:12" ht="19.899999999999999" customHeight="1" x14ac:dyDescent="0.2">
      <c r="B12" s="21" t="s">
        <v>25</v>
      </c>
      <c r="C12" s="21">
        <f>IFERROR(INDEX(Jan!AH$9:AH$13,MATCH($B12,Jan!$B$9:$B$13,0)),0)+ IFERROR(INDEX(Feb!AH$9:AH$13,MATCH($B12, Feb!$B$9:$B$13,0)),0)+ IFERROR(INDEX(Mar!AH$9:AH$13,MATCH($B12,Mar!$B$9:$B$13,0)),0)+ IFERROR(INDEX(Apr!AH$9:AH$13,MATCH($B12,Apr!$B$9:$B$13,0)),0)+ IFERROR(INDEX(May!AH$9:AH$13,MATCH($B12,May!$B$9:$B$13,0)),0)+ IFERROR(INDEX(Jun!AH$9:AH$13,MATCH($B12,Jun!$B$9:$B$13,0)),0)+ IFERROR(INDEX(Jul!AH$9:AH$13,MATCH($B12,Jul!$B$9:$B$13,0)),0)+ IFERROR(INDEX(Aug!AH$9:AH$13,MATCH($B12, Aug!$B$9:$B$13,0)),0)+ IFERROR(INDEX(Sep!AH$9:AH$13,MATCH($B12,Sep!$B$9:$B$13,0)),0)+ IFERROR(INDEX(Oct!AH$9:AH$13,MATCH($B12,Oct!$B$9:$B$13,0)),0)+ IFERROR(INDEX(Nov!AH$9:AH$13,MATCH($B12, Nov!$B$9:$B$13,0)),0)+ IFERROR(INDEX(Dec!AH$9:AH$13,MATCH($B12,Dec!$B$9:$B$13,0)),0)</f>
        <v>0</v>
      </c>
      <c r="D12" s="21">
        <f>IFERROR(INDEX(Jan!AI$9:AI$13,MATCH($B12,Jan!$B$9:$B$13,0)),0)+ IFERROR(INDEX(Feb!AI$9:AI$13,MATCH($B12, Feb!$B$9:$B$13,0)),0)+ IFERROR(INDEX(Mar!AI$9:AI$13,MATCH($B12,Mar!$B$9:$B$13,0)),0)+ IFERROR(INDEX(Apr!AI$9:AI$13,MATCH($B12,Apr!$B$9:$B$13,0)),0)+ IFERROR(INDEX(May!AI$9:AI$13,MATCH($B12,May!$B$9:$B$13,0)),0)+ IFERROR(INDEX(Jun!AI$9:AI$13,MATCH($B12,Jun!$B$9:$B$13,0)),0)+ IFERROR(INDEX(Jul!AI$9:AI$13,MATCH($B12,Jul!$B$9:$B$13,0)),0)+ IFERROR(INDEX(Aug!AI$9:AI$13,MATCH($B12, Aug!$B$9:$B$13,0)),0)+ IFERROR(INDEX(Sep!AI$9:AI$13,MATCH($B12,Sep!$B$9:$B$13,0)),0)+ IFERROR(INDEX(Oct!AI$9:AI$13,MATCH($B12,Oct!$B$9:$B$13,0)),0)+ IFERROR(INDEX(Nov!AI$9:AI$13,MATCH($B12, Nov!$B$9:$B$13,0)),0)+ IFERROR(INDEX(Dec!AI$9:AI$13,MATCH($B12,Dec!$B$9:$B$13,0)),0)</f>
        <v>4</v>
      </c>
      <c r="E12" s="21">
        <f>IFERROR(INDEX(Jan!AJ$9:AJ$13,MATCH($B12,Jan!$B$9:$B$13,0)),0)+ IFERROR(INDEX(Feb!AJ$9:AJ$13,MATCH($B12, Feb!$B$9:$B$13,0)),0)+ IFERROR(INDEX(Mar!AJ$9:AJ$13,MATCH($B12,Mar!$B$9:$B$13,0)),0)+ IFERROR(INDEX(Apr!AJ$9:AJ$13,MATCH($B12,Apr!$B$9:$B$13,0)),0)+ IFERROR(INDEX(May!AJ$9:AJ$13,MATCH($B12,May!$B$9:$B$13,0)),0)+ IFERROR(INDEX(Jun!AJ$9:AJ$13,MATCH($B12,Jun!$B$9:$B$13,0)),0)+ IFERROR(INDEX(Jul!AJ$9:AJ$13,MATCH($B12,Jul!$B$9:$B$13,0)),0)+ IFERROR(INDEX(Aug!AJ$9:AJ$13,MATCH($B12, Aug!$B$9:$B$13,0)),0)+ IFERROR(INDEX(Sep!AJ$9:AJ$13,MATCH($B12,Sep!$B$9:$B$13,0)),0)+ IFERROR(INDEX(Oct!AJ$9:AJ$13,MATCH($B12,Oct!$B$9:$B$13,0)),0)+ IFERROR(INDEX(Nov!AJ$9:AJ$13,MATCH($B12, Nov!$B$9:$B$13,0)),0)+ IFERROR(INDEX(Dec!AJ$9:AJ$13,MATCH($B12,Dec!$B$9:$B$13,0)),0)</f>
        <v>0</v>
      </c>
      <c r="F12" s="21">
        <f>IFERROR(INDEX(Jan!AK$9:AK$13,MATCH($B12,Jan!$B$9:$B$13,0)),0)+ IFERROR(INDEX(Feb!AK$9:AK$13,MATCH($B12, Feb!$B$9:$B$13,0)),0)+ IFERROR(INDEX(Mar!AK$9:AK$13,MATCH($B12,Mar!$B$9:$B$13,0)),0)+ IFERROR(INDEX(Apr!AK$9:AK$13,MATCH($B12,Apr!$B$9:$B$13,0)),0)+ IFERROR(INDEX(May!AK$9:AK$13,MATCH($B12,May!$B$9:$B$13,0)),0)+ IFERROR(INDEX(Jun!AK$9:AK$13,MATCH($B12,Jun!$B$9:$B$13,0)),0)+ IFERROR(INDEX(Jul!AK$9:AK$13,MATCH($B12,Jul!$B$9:$B$13,0)),0)+ IFERROR(INDEX(Aug!AK$9:AK$13,MATCH($B12, Aug!$B$9:$B$13,0)),0)+ IFERROR(INDEX(Sep!AK$9:AK$13,MATCH($B12,Sep!$B$9:$B$13,0)),0)+ IFERROR(INDEX(Oct!AK$9:AK$13,MATCH($B12,Oct!$B$9:$B$13,0)),0)+ IFERROR(INDEX(Nov!AK$9:AK$13,MATCH($B12, Nov!$B$9:$B$13,0)),0)+ IFERROR(INDEX(Dec!AK$9:AK$13,MATCH($B12,Dec!$B$9:$B$13,0)),0)</f>
        <v>1</v>
      </c>
      <c r="G12" s="21">
        <f>IFERROR(INDEX(Jan!AL$9:AL$13,MATCH($B12,Jan!$B$9:$B$13,0)),0)+ IFERROR(INDEX(Feb!AL$9:AL$13,MATCH($B12, Feb!$B$9:$B$13,0)),0)+ IFERROR(INDEX(Mar!AL$9:AL$13,MATCH($B12,Mar!$B$9:$B$13,0)),0)+ IFERROR(INDEX(Apr!AL$9:AL$13,MATCH($B12,Apr!$B$9:$B$13,0)),0)+ IFERROR(INDEX(May!AL$9:AL$13,MATCH($B12,May!$B$9:$B$13,0)),0)+ IFERROR(INDEX(Jun!AL$9:AL$13,MATCH($B12,Jun!$B$9:$B$13,0)),0)+ IFERROR(INDEX(Jul!AL$9:AL$13,MATCH($B12,Jul!$B$9:$B$13,0)),0)+ IFERROR(INDEX(Aug!AL$9:AL$13,MATCH($B12, Aug!$B$9:$B$13,0)),0)+ IFERROR(INDEX(Sep!AL$9:AL$13,MATCH($B12,Sep!$B$9:$B$13,0)),0)+ IFERROR(INDEX(Oct!AL$9:AL$13,MATCH($B12,Oct!$B$9:$B$13,0)),0)+ IFERROR(INDEX(Nov!AL$9:AL$13,MATCH($B12, Nov!$B$9:$B$13,0)),0)+ IFERROR(INDEX(Dec!AL$9:AL$13,MATCH($B12,Dec!$B$9:$B$13,0)),0)</f>
        <v>0</v>
      </c>
      <c r="H12" s="21">
        <f>IFERROR(INDEX(Jan!AM$9:AM$13,MATCH($B12,Jan!$B$9:$B$13,0)),0)+ IFERROR(INDEX(Feb!AM$9:AM$13,MATCH($B12, Feb!$B$9:$B$13,0)),0)+ IFERROR(INDEX(Mar!AM$9:AM$13,MATCH($B12,Mar!$B$9:$B$13,0)),0)+ IFERROR(INDEX(Apr!AM$9:AM$13,MATCH($B12,Apr!$B$9:$B$13,0)),0)+ IFERROR(INDEX(May!AM$9:AM$13,MATCH($B12,May!$B$9:$B$13,0)),0)+ IFERROR(INDEX(Jun!AM$9:AM$13,MATCH($B12,Jun!$B$9:$B$13,0)),0)+ IFERROR(INDEX(Jul!AM$9:AM$13,MATCH($B12,Jul!$B$9:$B$13,0)),0)+ IFERROR(INDEX(Aug!AM$9:AM$13,MATCH($B12, Aug!$B$9:$B$13,0)),0)+ IFERROR(INDEX(Sep!AM$9:AM$13,MATCH($B12,Sep!$B$9:$B$13,0)),0)+ IFERROR(INDEX(Oct!AM$9:AM$13,MATCH($B12,Oct!$B$9:$B$13,0)),0)+ IFERROR(INDEX(Nov!AM$9:AM$13,MATCH($B12, Nov!$B$9:$B$13,0)),0)+ IFERROR(INDEX(Dec!AM$9:AM$13,MATCH($B12,Dec!$B$9:$B$13,0)),0)</f>
        <v>1</v>
      </c>
      <c r="I12" s="23">
        <f t="shared" si="0"/>
        <v>6</v>
      </c>
      <c r="K12" s="28" t="s">
        <v>12</v>
      </c>
      <c r="L12" s="29" t="s">
        <v>6</v>
      </c>
    </row>
    <row r="13" spans="2:12" ht="19.899999999999999" customHeight="1" x14ac:dyDescent="0.2">
      <c r="B13" s="21" t="s">
        <v>21</v>
      </c>
      <c r="C13" s="21">
        <f>IFERROR(INDEX(Jan!AH$9:AH$13,MATCH($B13,Jan!$B$9:$B$13,0)),0)+ IFERROR(INDEX(Feb!AH$9:AH$13,MATCH($B13, Feb!$B$9:$B$13,0)),0)+ IFERROR(INDEX(Mar!AH$9:AH$13,MATCH($B13,Mar!$B$9:$B$13,0)),0)+ IFERROR(INDEX(Apr!AH$9:AH$13,MATCH($B13,Apr!$B$9:$B$13,0)),0)+ IFERROR(INDEX(May!AH$9:AH$13,MATCH($B13,May!$B$9:$B$13,0)),0)+ IFERROR(INDEX(Jun!AH$9:AH$13,MATCH($B13,Jun!$B$9:$B$13,0)),0)+ IFERROR(INDEX(Jul!AH$9:AH$13,MATCH($B13,Jul!$B$9:$B$13,0)),0)+ IFERROR(INDEX(Aug!AH$9:AH$13,MATCH($B13, Aug!$B$9:$B$13,0)),0)+ IFERROR(INDEX(Sep!AH$9:AH$13,MATCH($B13,Sep!$B$9:$B$13,0)),0)+ IFERROR(INDEX(Oct!AH$9:AH$13,MATCH($B13,Oct!$B$9:$B$13,0)),0)+ IFERROR(INDEX(Nov!AH$9:AH$13,MATCH($B13, Nov!$B$9:$B$13,0)),0)+ IFERROR(INDEX(Dec!AH$9:AH$13,MATCH($B13,Dec!$B$9:$B$13,0)),0)</f>
        <v>1</v>
      </c>
      <c r="D13" s="21">
        <f>IFERROR(INDEX(Jan!AI$9:AI$13,MATCH($B13,Jan!$B$9:$B$13,0)),0)+ IFERROR(INDEX(Feb!AI$9:AI$13,MATCH($B13, Feb!$B$9:$B$13,0)),0)+ IFERROR(INDEX(Mar!AI$9:AI$13,MATCH($B13,Mar!$B$9:$B$13,0)),0)+ IFERROR(INDEX(Apr!AI$9:AI$13,MATCH($B13,Apr!$B$9:$B$13,0)),0)+ IFERROR(INDEX(May!AI$9:AI$13,MATCH($B13,May!$B$9:$B$13,0)),0)+ IFERROR(INDEX(Jun!AI$9:AI$13,MATCH($B13,Jun!$B$9:$B$13,0)),0)+ IFERROR(INDEX(Jul!AI$9:AI$13,MATCH($B13,Jul!$B$9:$B$13,0)),0)+ IFERROR(INDEX(Aug!AI$9:AI$13,MATCH($B13, Aug!$B$9:$B$13,0)),0)+ IFERROR(INDEX(Sep!AI$9:AI$13,MATCH($B13,Sep!$B$9:$B$13,0)),0)+ IFERROR(INDEX(Oct!AI$9:AI$13,MATCH($B13,Oct!$B$9:$B$13,0)),0)+ IFERROR(INDEX(Nov!AI$9:AI$13,MATCH($B13, Nov!$B$9:$B$13,0)),0)+ IFERROR(INDEX(Dec!AI$9:AI$13,MATCH($B13,Dec!$B$9:$B$13,0)),0)</f>
        <v>0</v>
      </c>
      <c r="E13" s="21">
        <f>IFERROR(INDEX(Jan!AJ$9:AJ$13,MATCH($B13,Jan!$B$9:$B$13,0)),0)+ IFERROR(INDEX(Feb!AJ$9:AJ$13,MATCH($B13, Feb!$B$9:$B$13,0)),0)+ IFERROR(INDEX(Mar!AJ$9:AJ$13,MATCH($B13,Mar!$B$9:$B$13,0)),0)+ IFERROR(INDEX(Apr!AJ$9:AJ$13,MATCH($B13,Apr!$B$9:$B$13,0)),0)+ IFERROR(INDEX(May!AJ$9:AJ$13,MATCH($B13,May!$B$9:$B$13,0)),0)+ IFERROR(INDEX(Jun!AJ$9:AJ$13,MATCH($B13,Jun!$B$9:$B$13,0)),0)+ IFERROR(INDEX(Jul!AJ$9:AJ$13,MATCH($B13,Jul!$B$9:$B$13,0)),0)+ IFERROR(INDEX(Aug!AJ$9:AJ$13,MATCH($B13, Aug!$B$9:$B$13,0)),0)+ IFERROR(INDEX(Sep!AJ$9:AJ$13,MATCH($B13,Sep!$B$9:$B$13,0)),0)+ IFERROR(INDEX(Oct!AJ$9:AJ$13,MATCH($B13,Oct!$B$9:$B$13,0)),0)+ IFERROR(INDEX(Nov!AJ$9:AJ$13,MATCH($B13, Nov!$B$9:$B$13,0)),0)+ IFERROR(INDEX(Dec!AJ$9:AJ$13,MATCH($B13,Dec!$B$9:$B$13,0)),0)</f>
        <v>2</v>
      </c>
      <c r="F13" s="21">
        <f>IFERROR(INDEX(Jan!AK$9:AK$13,MATCH($B13,Jan!$B$9:$B$13,0)),0)+ IFERROR(INDEX(Feb!AK$9:AK$13,MATCH($B13, Feb!$B$9:$B$13,0)),0)+ IFERROR(INDEX(Mar!AK$9:AK$13,MATCH($B13,Mar!$B$9:$B$13,0)),0)+ IFERROR(INDEX(Apr!AK$9:AK$13,MATCH($B13,Apr!$B$9:$B$13,0)),0)+ IFERROR(INDEX(May!AK$9:AK$13,MATCH($B13,May!$B$9:$B$13,0)),0)+ IFERROR(INDEX(Jun!AK$9:AK$13,MATCH($B13,Jun!$B$9:$B$13,0)),0)+ IFERROR(INDEX(Jul!AK$9:AK$13,MATCH($B13,Jul!$B$9:$B$13,0)),0)+ IFERROR(INDEX(Aug!AK$9:AK$13,MATCH($B13, Aug!$B$9:$B$13,0)),0)+ IFERROR(INDEX(Sep!AK$9:AK$13,MATCH($B13,Sep!$B$9:$B$13,0)),0)+ IFERROR(INDEX(Oct!AK$9:AK$13,MATCH($B13,Oct!$B$9:$B$13,0)),0)+ IFERROR(INDEX(Nov!AK$9:AK$13,MATCH($B13, Nov!$B$9:$B$13,0)),0)+ IFERROR(INDEX(Dec!AK$9:AK$13,MATCH($B13,Dec!$B$9:$B$13,0)),0)</f>
        <v>0</v>
      </c>
      <c r="G13" s="21">
        <f>IFERROR(INDEX(Jan!AL$9:AL$13,MATCH($B13,Jan!$B$9:$B$13,0)),0)+ IFERROR(INDEX(Feb!AL$9:AL$13,MATCH($B13, Feb!$B$9:$B$13,0)),0)+ IFERROR(INDEX(Mar!AL$9:AL$13,MATCH($B13,Mar!$B$9:$B$13,0)),0)+ IFERROR(INDEX(Apr!AL$9:AL$13,MATCH($B13,Apr!$B$9:$B$13,0)),0)+ IFERROR(INDEX(May!AL$9:AL$13,MATCH($B13,May!$B$9:$B$13,0)),0)+ IFERROR(INDEX(Jun!AL$9:AL$13,MATCH($B13,Jun!$B$9:$B$13,0)),0)+ IFERROR(INDEX(Jul!AL$9:AL$13,MATCH($B13,Jul!$B$9:$B$13,0)),0)+ IFERROR(INDEX(Aug!AL$9:AL$13,MATCH($B13, Aug!$B$9:$B$13,0)),0)+ IFERROR(INDEX(Sep!AL$9:AL$13,MATCH($B13,Sep!$B$9:$B$13,0)),0)+ IFERROR(INDEX(Oct!AL$9:AL$13,MATCH($B13,Oct!$B$9:$B$13,0)),0)+ IFERROR(INDEX(Nov!AL$9:AL$13,MATCH($B13, Nov!$B$9:$B$13,0)),0)+ IFERROR(INDEX(Dec!AL$9:AL$13,MATCH($B13,Dec!$B$9:$B$13,0)),0)</f>
        <v>0</v>
      </c>
      <c r="H13" s="21">
        <f>IFERROR(INDEX(Jan!AM$9:AM$13,MATCH($B13,Jan!$B$9:$B$13,0)),0)+ IFERROR(INDEX(Feb!AM$9:AM$13,MATCH($B13, Feb!$B$9:$B$13,0)),0)+ IFERROR(INDEX(Mar!AM$9:AM$13,MATCH($B13,Mar!$B$9:$B$13,0)),0)+ IFERROR(INDEX(Apr!AM$9:AM$13,MATCH($B13,Apr!$B$9:$B$13,0)),0)+ IFERROR(INDEX(May!AM$9:AM$13,MATCH($B13,May!$B$9:$B$13,0)),0)+ IFERROR(INDEX(Jun!AM$9:AM$13,MATCH($B13,Jun!$B$9:$B$13,0)),0)+ IFERROR(INDEX(Jul!AM$9:AM$13,MATCH($B13,Jul!$B$9:$B$13,0)),0)+ IFERROR(INDEX(Aug!AM$9:AM$13,MATCH($B13, Aug!$B$9:$B$13,0)),0)+ IFERROR(INDEX(Sep!AM$9:AM$13,MATCH($B13,Sep!$B$9:$B$13,0)),0)+ IFERROR(INDEX(Oct!AM$9:AM$13,MATCH($B13,Oct!$B$9:$B$13,0)),0)+ IFERROR(INDEX(Nov!AM$9:AM$13,MATCH($B13, Nov!$B$9:$B$13,0)),0)+ IFERROR(INDEX(Dec!AM$9:AM$13,MATCH($B13,Dec!$B$9:$B$13,0)),0)</f>
        <v>1</v>
      </c>
      <c r="I13" s="23">
        <f t="shared" si="0"/>
        <v>4</v>
      </c>
      <c r="K13" s="26" t="s">
        <v>13</v>
      </c>
      <c r="L13" s="27" t="s">
        <v>9</v>
      </c>
    </row>
    <row r="14" spans="2:12" ht="19.899999999999999" customHeight="1" x14ac:dyDescent="0.2">
      <c r="B14" s="58" t="s">
        <v>23</v>
      </c>
      <c r="C14" s="21">
        <f>IFERROR(INDEX(Jan!AH$9:AH$13,MATCH($B14,Jan!$B$9:$B$13,0)),0)+ IFERROR(INDEX(Feb!AH$9:AH$13,MATCH($B14, Feb!$B$9:$B$13,0)),0)+ IFERROR(INDEX(Mar!AH$9:AH$13,MATCH($B14,Mar!$B$9:$B$13,0)),0)+ IFERROR(INDEX(Apr!AH$9:AH$13,MATCH($B14,Apr!$B$9:$B$13,0)),0)+ IFERROR(INDEX(May!AH$9:AH$13,MATCH($B14,May!$B$9:$B$13,0)),0)+ IFERROR(INDEX(Jun!AH$9:AH$13,MATCH($B14,Jun!$B$9:$B$13,0)),0)+ IFERROR(INDEX(Jul!AH$9:AH$13,MATCH($B14,Jul!$B$9:$B$13,0)),0)+ IFERROR(INDEX(Aug!AH$9:AH$13,MATCH($B14, Aug!$B$9:$B$13,0)),0)+ IFERROR(INDEX(Sep!AH$9:AH$13,MATCH($B14,Sep!$B$9:$B$13,0)),0)+ IFERROR(INDEX(Oct!AH$9:AH$13,MATCH($B14,Oct!$B$9:$B$13,0)),0)+ IFERROR(INDEX(Nov!AH$9:AH$13,MATCH($B14, Nov!$B$9:$B$13,0)),0)+ IFERROR(INDEX(Dec!AH$9:AH$13,MATCH($B14,Dec!$B$9:$B$13,0)),0)</f>
        <v>0</v>
      </c>
      <c r="D14" s="21">
        <f>IFERROR(INDEX(Jan!AI$9:AI$13,MATCH($B14,Jan!$B$9:$B$13,0)),0)+ IFERROR(INDEX(Feb!AI$9:AI$13,MATCH($B14, Feb!$B$9:$B$13,0)),0)+ IFERROR(INDEX(Mar!AI$9:AI$13,MATCH($B14,Mar!$B$9:$B$13,0)),0)+ IFERROR(INDEX(Apr!AI$9:AI$13,MATCH($B14,Apr!$B$9:$B$13,0)),0)+ IFERROR(INDEX(May!AI$9:AI$13,MATCH($B14,May!$B$9:$B$13,0)),0)+ IFERROR(INDEX(Jun!AI$9:AI$13,MATCH($B14,Jun!$B$9:$B$13,0)),0)+ IFERROR(INDEX(Jul!AI$9:AI$13,MATCH($B14,Jul!$B$9:$B$13,0)),0)+ IFERROR(INDEX(Aug!AI$9:AI$13,MATCH($B14, Aug!$B$9:$B$13,0)),0)+ IFERROR(INDEX(Sep!AI$9:AI$13,MATCH($B14,Sep!$B$9:$B$13,0)),0)+ IFERROR(INDEX(Oct!AI$9:AI$13,MATCH($B14,Oct!$B$9:$B$13,0)),0)+ IFERROR(INDEX(Nov!AI$9:AI$13,MATCH($B14, Nov!$B$9:$B$13,0)),0)+ IFERROR(INDEX(Dec!AI$9:AI$13,MATCH($B14,Dec!$B$9:$B$13,0)),0)</f>
        <v>0</v>
      </c>
      <c r="E14" s="21">
        <f>IFERROR(INDEX(Jan!AJ$9:AJ$13,MATCH($B14,Jan!$B$9:$B$13,0)),0)+ IFERROR(INDEX(Feb!AJ$9:AJ$13,MATCH($B14, Feb!$B$9:$B$13,0)),0)+ IFERROR(INDEX(Mar!AJ$9:AJ$13,MATCH($B14,Mar!$B$9:$B$13,0)),0)+ IFERROR(INDEX(Apr!AJ$9:AJ$13,MATCH($B14,Apr!$B$9:$B$13,0)),0)+ IFERROR(INDEX(May!AJ$9:AJ$13,MATCH($B14,May!$B$9:$B$13,0)),0)+ IFERROR(INDEX(Jun!AJ$9:AJ$13,MATCH($B14,Jun!$B$9:$B$13,0)),0)+ IFERROR(INDEX(Jul!AJ$9:AJ$13,MATCH($B14,Jul!$B$9:$B$13,0)),0)+ IFERROR(INDEX(Aug!AJ$9:AJ$13,MATCH($B14, Aug!$B$9:$B$13,0)),0)+ IFERROR(INDEX(Sep!AJ$9:AJ$13,MATCH($B14,Sep!$B$9:$B$13,0)),0)+ IFERROR(INDEX(Oct!AJ$9:AJ$13,MATCH($B14,Oct!$B$9:$B$13,0)),0)+ IFERROR(INDEX(Nov!AJ$9:AJ$13,MATCH($B14, Nov!$B$9:$B$13,0)),0)+ IFERROR(INDEX(Dec!AJ$9:AJ$13,MATCH($B14,Dec!$B$9:$B$13,0)),0)</f>
        <v>2</v>
      </c>
      <c r="F14" s="21">
        <f>IFERROR(INDEX(Jan!AK$9:AK$13,MATCH($B14,Jan!$B$9:$B$13,0)),0)+ IFERROR(INDEX(Feb!AK$9:AK$13,MATCH($B14, Feb!$B$9:$B$13,0)),0)+ IFERROR(INDEX(Mar!AK$9:AK$13,MATCH($B14,Mar!$B$9:$B$13,0)),0)+ IFERROR(INDEX(Apr!AK$9:AK$13,MATCH($B14,Apr!$B$9:$B$13,0)),0)+ IFERROR(INDEX(May!AK$9:AK$13,MATCH($B14,May!$B$9:$B$13,0)),0)+ IFERROR(INDEX(Jun!AK$9:AK$13,MATCH($B14,Jun!$B$9:$B$13,0)),0)+ IFERROR(INDEX(Jul!AK$9:AK$13,MATCH($B14,Jul!$B$9:$B$13,0)),0)+ IFERROR(INDEX(Aug!AK$9:AK$13,MATCH($B14, Aug!$B$9:$B$13,0)),0)+ IFERROR(INDEX(Sep!AK$9:AK$13,MATCH($B14,Sep!$B$9:$B$13,0)),0)+ IFERROR(INDEX(Oct!AK$9:AK$13,MATCH($B14,Oct!$B$9:$B$13,0)),0)+ IFERROR(INDEX(Nov!AK$9:AK$13,MATCH($B14, Nov!$B$9:$B$13,0)),0)+ IFERROR(INDEX(Dec!AK$9:AK$13,MATCH($B14,Dec!$B$9:$B$13,0)),0)</f>
        <v>0</v>
      </c>
      <c r="G14" s="21">
        <f>IFERROR(INDEX(Jan!AL$9:AL$13,MATCH($B14,Jan!$B$9:$B$13,0)),0)+ IFERROR(INDEX(Feb!AL$9:AL$13,MATCH($B14, Feb!$B$9:$B$13,0)),0)+ IFERROR(INDEX(Mar!AL$9:AL$13,MATCH($B14,Mar!$B$9:$B$13,0)),0)+ IFERROR(INDEX(Apr!AL$9:AL$13,MATCH($B14,Apr!$B$9:$B$13,0)),0)+ IFERROR(INDEX(May!AL$9:AL$13,MATCH($B14,May!$B$9:$B$13,0)),0)+ IFERROR(INDEX(Jun!AL$9:AL$13,MATCH($B14,Jun!$B$9:$B$13,0)),0)+ IFERROR(INDEX(Jul!AL$9:AL$13,MATCH($B14,Jul!$B$9:$B$13,0)),0)+ IFERROR(INDEX(Aug!AL$9:AL$13,MATCH($B14, Aug!$B$9:$B$13,0)),0)+ IFERROR(INDEX(Sep!AL$9:AL$13,MATCH($B14,Sep!$B$9:$B$13,0)),0)+ IFERROR(INDEX(Oct!AL$9:AL$13,MATCH($B14,Oct!$B$9:$B$13,0)),0)+ IFERROR(INDEX(Nov!AL$9:AL$13,MATCH($B14, Nov!$B$9:$B$13,0)),0)+ IFERROR(INDEX(Dec!AL$9:AL$13,MATCH($B14,Dec!$B$9:$B$13,0)),0)</f>
        <v>0</v>
      </c>
      <c r="H14" s="21">
        <f>IFERROR(INDEX(Jan!AM$9:AM$13,MATCH($B14,Jan!$B$9:$B$13,0)),0)+ IFERROR(INDEX(Feb!AM$9:AM$13,MATCH($B14, Feb!$B$9:$B$13,0)),0)+ IFERROR(INDEX(Mar!AM$9:AM$13,MATCH($B14,Mar!$B$9:$B$13,0)),0)+ IFERROR(INDEX(Apr!AM$9:AM$13,MATCH($B14,Apr!$B$9:$B$13,0)),0)+ IFERROR(INDEX(May!AM$9:AM$13,MATCH($B14,May!$B$9:$B$13,0)),0)+ IFERROR(INDEX(Jun!AM$9:AM$13,MATCH($B14,Jun!$B$9:$B$13,0)),0)+ IFERROR(INDEX(Jul!AM$9:AM$13,MATCH($B14,Jul!$B$9:$B$13,0)),0)+ IFERROR(INDEX(Aug!AM$9:AM$13,MATCH($B14, Aug!$B$9:$B$13,0)),0)+ IFERROR(INDEX(Sep!AM$9:AM$13,MATCH($B14,Sep!$B$9:$B$13,0)),0)+ IFERROR(INDEX(Oct!AM$9:AM$13,MATCH($B14,Oct!$B$9:$B$13,0)),0)+ IFERROR(INDEX(Nov!AM$9:AM$13,MATCH($B14, Nov!$B$9:$B$13,0)),0)+ IFERROR(INDEX(Dec!AM$9:AM$13,MATCH($B14,Dec!$B$9:$B$13,0)),0)</f>
        <v>10</v>
      </c>
      <c r="I14" s="23">
        <f t="shared" si="0"/>
        <v>12</v>
      </c>
      <c r="K14" s="28" t="s">
        <v>14</v>
      </c>
      <c r="L14" s="29" t="s">
        <v>1</v>
      </c>
    </row>
    <row r="15" spans="2:12" ht="3" customHeight="1" x14ac:dyDescent="0.2">
      <c r="B15" s="35"/>
      <c r="C15" s="36"/>
      <c r="D15" s="36"/>
      <c r="E15" s="36"/>
      <c r="F15" s="36"/>
      <c r="G15" s="36"/>
      <c r="H15" s="36"/>
      <c r="I15" s="36"/>
      <c r="K15" s="19"/>
      <c r="L15" s="13"/>
    </row>
    <row r="16" spans="2:12" ht="19.899999999999999" customHeight="1" x14ac:dyDescent="0.2">
      <c r="B16" s="22" t="s">
        <v>0</v>
      </c>
      <c r="C16" s="24">
        <f t="shared" ref="C16:I16" si="1">SUM(C10:C14)</f>
        <v>3</v>
      </c>
      <c r="D16" s="24">
        <f t="shared" si="1"/>
        <v>9</v>
      </c>
      <c r="E16" s="24">
        <f t="shared" si="1"/>
        <v>7</v>
      </c>
      <c r="F16" s="24">
        <f t="shared" si="1"/>
        <v>2</v>
      </c>
      <c r="G16" s="24">
        <f t="shared" si="1"/>
        <v>1</v>
      </c>
      <c r="H16" s="24">
        <f t="shared" si="1"/>
        <v>12</v>
      </c>
      <c r="I16" s="24">
        <f t="shared" si="1"/>
        <v>34</v>
      </c>
      <c r="K16" s="19"/>
      <c r="L16" s="13"/>
    </row>
  </sheetData>
  <mergeCells count="2">
    <mergeCell ref="B8:I8"/>
    <mergeCell ref="B4:I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AN15"/>
  <sheetViews>
    <sheetView showGridLines="0" workbookViewId="0"/>
  </sheetViews>
  <sheetFormatPr defaultColWidth="9.140625" defaultRowHeight="19.899999999999999" customHeight="1" x14ac:dyDescent="0.2"/>
  <cols>
    <col min="1" max="1" width="3.7109375" style="14" customWidth="1"/>
    <col min="2" max="2" width="18.7109375" style="14" customWidth="1"/>
    <col min="3" max="33" width="3.28515625" style="14" customWidth="1"/>
    <col min="34" max="39" width="4.28515625" style="14" customWidth="1"/>
    <col min="40" max="16384" width="9.140625" style="14"/>
  </cols>
  <sheetData>
    <row r="4" spans="1:40" s="3" customFormat="1" ht="19.899999999999999" customHeight="1" x14ac:dyDescent="0.2">
      <c r="B4" s="8" t="str">
        <f>"September "&amp;Summary!C6</f>
        <v>September 2022</v>
      </c>
      <c r="C4" s="8"/>
      <c r="D4" s="8"/>
      <c r="E4" s="8"/>
      <c r="F4" s="8"/>
      <c r="G4" s="8"/>
      <c r="H4" s="8"/>
      <c r="I4" s="8"/>
      <c r="J4" s="8"/>
      <c r="K4" s="8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2"/>
    </row>
    <row r="5" spans="1:40" s="3" customFormat="1" ht="19.899999999999999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3" customFormat="1" ht="19.899999999999999" customHeight="1" x14ac:dyDescent="0.2">
      <c r="A6"/>
      <c r="B6" s="64" t="str">
        <f>B4</f>
        <v>September 2022</v>
      </c>
      <c r="C6" s="61" t="e">
        <f>#REF!</f>
        <v>#REF!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 t="s">
        <v>0</v>
      </c>
      <c r="AI6" s="61"/>
      <c r="AJ6" s="61"/>
      <c r="AK6" s="61"/>
      <c r="AL6" s="61"/>
      <c r="AM6" s="61"/>
      <c r="AN6" s="4"/>
    </row>
    <row r="7" spans="1:40" ht="19.899999999999999" customHeight="1" x14ac:dyDescent="0.2">
      <c r="A7"/>
      <c r="B7" s="38" t="s">
        <v>20</v>
      </c>
      <c r="C7" s="38" t="str">
        <f>IF(C8="","",INDEX({"Su";"M";"Tu";"W";"Th";"F";"Sa"},WEEKDAY(C8,1)))</f>
        <v>Th</v>
      </c>
      <c r="D7" s="38" t="str">
        <f>IF(D8="","",INDEX({"Su";"M";"Tu";"W";"Th";"F";"Sa"},WEEKDAY(D8,1)))</f>
        <v>F</v>
      </c>
      <c r="E7" s="38" t="str">
        <f>IF(E8="","",INDEX({"Su";"M";"Tu";"W";"Th";"F";"Sa"},WEEKDAY(E8,1)))</f>
        <v>Sa</v>
      </c>
      <c r="F7" s="38" t="str">
        <f>IF(F8="","",INDEX({"Su";"M";"Tu";"W";"Th";"F";"Sa"},WEEKDAY(F8,1)))</f>
        <v>Su</v>
      </c>
      <c r="G7" s="38" t="str">
        <f>IF(G8="","",INDEX({"Su";"M";"Tu";"W";"Th";"F";"Sa"},WEEKDAY(G8,1)))</f>
        <v>M</v>
      </c>
      <c r="H7" s="38" t="str">
        <f>IF(H8="","",INDEX({"Su";"M";"Tu";"W";"Th";"F";"Sa"},WEEKDAY(H8,1)))</f>
        <v>Tu</v>
      </c>
      <c r="I7" s="38" t="str">
        <f>IF(I8="","",INDEX({"Su";"M";"Tu";"W";"Th";"F";"Sa"},WEEKDAY(I8,1)))</f>
        <v>W</v>
      </c>
      <c r="J7" s="38" t="str">
        <f>IF(J8="","",INDEX({"Su";"M";"Tu";"W";"Th";"F";"Sa"},WEEKDAY(J8,1)))</f>
        <v>Th</v>
      </c>
      <c r="K7" s="38" t="str">
        <f>IF(K8="","",INDEX({"Su";"M";"Tu";"W";"Th";"F";"Sa"},WEEKDAY(K8,1)))</f>
        <v>F</v>
      </c>
      <c r="L7" s="38" t="str">
        <f>IF(L8="","",INDEX({"Su";"M";"Tu";"W";"Th";"F";"Sa"},WEEKDAY(L8,1)))</f>
        <v>Sa</v>
      </c>
      <c r="M7" s="38" t="str">
        <f>IF(M8="","",INDEX({"Su";"M";"Tu";"W";"Th";"F";"Sa"},WEEKDAY(M8,1)))</f>
        <v>Su</v>
      </c>
      <c r="N7" s="38" t="str">
        <f>IF(N8="","",INDEX({"Su";"M";"Tu";"W";"Th";"F";"Sa"},WEEKDAY(N8,1)))</f>
        <v>M</v>
      </c>
      <c r="O7" s="38" t="str">
        <f>IF(O8="","",INDEX({"Su";"M";"Tu";"W";"Th";"F";"Sa"},WEEKDAY(O8,1)))</f>
        <v>Tu</v>
      </c>
      <c r="P7" s="38" t="str">
        <f>IF(P8="","",INDEX({"Su";"M";"Tu";"W";"Th";"F";"Sa"},WEEKDAY(P8,1)))</f>
        <v>W</v>
      </c>
      <c r="Q7" s="38" t="str">
        <f>IF(Q8="","",INDEX({"Su";"M";"Tu";"W";"Th";"F";"Sa"},WEEKDAY(Q8,1)))</f>
        <v>Th</v>
      </c>
      <c r="R7" s="38" t="str">
        <f>IF(R8="","",INDEX({"Su";"M";"Tu";"W";"Th";"F";"Sa"},WEEKDAY(R8,1)))</f>
        <v>F</v>
      </c>
      <c r="S7" s="38" t="str">
        <f>IF(S8="","",INDEX({"Su";"M";"Tu";"W";"Th";"F";"Sa"},WEEKDAY(S8,1)))</f>
        <v>Sa</v>
      </c>
      <c r="T7" s="38" t="str">
        <f>IF(T8="","",INDEX({"Su";"M";"Tu";"W";"Th";"F";"Sa"},WEEKDAY(T8,1)))</f>
        <v>Su</v>
      </c>
      <c r="U7" s="38" t="str">
        <f>IF(U8="","",INDEX({"Su";"M";"Tu";"W";"Th";"F";"Sa"},WEEKDAY(U8,1)))</f>
        <v>M</v>
      </c>
      <c r="V7" s="38" t="str">
        <f>IF(V8="","",INDEX({"Su";"M";"Tu";"W";"Th";"F";"Sa"},WEEKDAY(V8,1)))</f>
        <v>Tu</v>
      </c>
      <c r="W7" s="38" t="str">
        <f>IF(W8="","",INDEX({"Su";"M";"Tu";"W";"Th";"F";"Sa"},WEEKDAY(W8,1)))</f>
        <v>W</v>
      </c>
      <c r="X7" s="38" t="str">
        <f>IF(X8="","",INDEX({"Su";"M";"Tu";"W";"Th";"F";"Sa"},WEEKDAY(X8,1)))</f>
        <v>Th</v>
      </c>
      <c r="Y7" s="38" t="str">
        <f>IF(Y8="","",INDEX({"Su";"M";"Tu";"W";"Th";"F";"Sa"},WEEKDAY(Y8,1)))</f>
        <v>F</v>
      </c>
      <c r="Z7" s="38" t="str">
        <f>IF(Z8="","",INDEX({"Su";"M";"Tu";"W";"Th";"F";"Sa"},WEEKDAY(Z8,1)))</f>
        <v>Sa</v>
      </c>
      <c r="AA7" s="38" t="str">
        <f>IF(AA8="","",INDEX({"Su";"M";"Tu";"W";"Th";"F";"Sa"},WEEKDAY(AA8,1)))</f>
        <v>Su</v>
      </c>
      <c r="AB7" s="38" t="str">
        <f>IF(AB8="","",INDEX({"Su";"M";"Tu";"W";"Th";"F";"Sa"},WEEKDAY(AB8,1)))</f>
        <v>M</v>
      </c>
      <c r="AC7" s="38" t="str">
        <f>IF(AC8="","",INDEX({"Su";"M";"Tu";"W";"Th";"F";"Sa"},WEEKDAY(AC8,1)))</f>
        <v>Tu</v>
      </c>
      <c r="AD7" s="38" t="str">
        <f>IF(AD8="","",INDEX({"Su";"M";"Tu";"W";"Th";"F";"Sa"},WEEKDAY(AD8,1)))</f>
        <v>W</v>
      </c>
      <c r="AE7" s="38" t="str">
        <f>IF(AE8="","",INDEX({"Su";"M";"Tu";"W";"Th";"F";"Sa"},WEEKDAY(AE8,1)))</f>
        <v>Th</v>
      </c>
      <c r="AF7" s="38" t="str">
        <f>IF(AF8="","",INDEX({"Su";"M";"Tu";"W";"Th";"F";"Sa"},WEEKDAY(AF8,1)))</f>
        <v>F</v>
      </c>
      <c r="AG7" s="38" t="str">
        <f>IF(AG8="","",INDEX({"Su";"M";"Tu";"W";"Th";"F";"Sa"},WEEKDAY(AG8,1)))</f>
        <v/>
      </c>
      <c r="AH7" s="43">
        <f>SUM(AH9:AH13)</f>
        <v>0</v>
      </c>
      <c r="AI7" s="44">
        <f t="shared" ref="AI7:AM7" si="0">SUM(AI9:AI13)</f>
        <v>0</v>
      </c>
      <c r="AJ7" s="44">
        <f t="shared" si="0"/>
        <v>0</v>
      </c>
      <c r="AK7" s="44">
        <f t="shared" si="0"/>
        <v>0</v>
      </c>
      <c r="AL7" s="44">
        <f t="shared" si="0"/>
        <v>0</v>
      </c>
      <c r="AM7" s="45">
        <f t="shared" si="0"/>
        <v>0</v>
      </c>
      <c r="AN7" s="15"/>
    </row>
    <row r="8" spans="1:40" ht="19.899999999999999" customHeight="1" x14ac:dyDescent="0.2">
      <c r="A8"/>
      <c r="B8" s="32" t="s">
        <v>18</v>
      </c>
      <c r="C8" s="33">
        <f>DATE(Summary!C6,9,1)</f>
        <v>44805</v>
      </c>
      <c r="D8" s="33">
        <f>C8+1</f>
        <v>44806</v>
      </c>
      <c r="E8" s="33">
        <f t="shared" ref="E8:AC8" si="1">D8+1</f>
        <v>44807</v>
      </c>
      <c r="F8" s="33">
        <f t="shared" si="1"/>
        <v>44808</v>
      </c>
      <c r="G8" s="33">
        <f>F8+1</f>
        <v>44809</v>
      </c>
      <c r="H8" s="33">
        <f t="shared" si="1"/>
        <v>44810</v>
      </c>
      <c r="I8" s="33">
        <f t="shared" si="1"/>
        <v>44811</v>
      </c>
      <c r="J8" s="33">
        <f t="shared" si="1"/>
        <v>44812</v>
      </c>
      <c r="K8" s="33">
        <f t="shared" si="1"/>
        <v>44813</v>
      </c>
      <c r="L8" s="33">
        <f>K8+1</f>
        <v>44814</v>
      </c>
      <c r="M8" s="33">
        <f>L8+1</f>
        <v>44815</v>
      </c>
      <c r="N8" s="33">
        <f t="shared" si="1"/>
        <v>44816</v>
      </c>
      <c r="O8" s="33">
        <f t="shared" si="1"/>
        <v>44817</v>
      </c>
      <c r="P8" s="33">
        <f t="shared" si="1"/>
        <v>44818</v>
      </c>
      <c r="Q8" s="33">
        <f t="shared" si="1"/>
        <v>44819</v>
      </c>
      <c r="R8" s="33">
        <f>Q8+1</f>
        <v>44820</v>
      </c>
      <c r="S8" s="33">
        <f t="shared" si="1"/>
        <v>44821</v>
      </c>
      <c r="T8" s="33">
        <f t="shared" si="1"/>
        <v>44822</v>
      </c>
      <c r="U8" s="33">
        <f t="shared" si="1"/>
        <v>44823</v>
      </c>
      <c r="V8" s="33">
        <f t="shared" si="1"/>
        <v>44824</v>
      </c>
      <c r="W8" s="33">
        <f t="shared" si="1"/>
        <v>44825</v>
      </c>
      <c r="X8" s="33">
        <f>W8+1</f>
        <v>44826</v>
      </c>
      <c r="Y8" s="33">
        <f t="shared" si="1"/>
        <v>44827</v>
      </c>
      <c r="Z8" s="33">
        <f t="shared" si="1"/>
        <v>44828</v>
      </c>
      <c r="AA8" s="33">
        <f t="shared" si="1"/>
        <v>44829</v>
      </c>
      <c r="AB8" s="33">
        <f t="shared" si="1"/>
        <v>44830</v>
      </c>
      <c r="AC8" s="33">
        <f t="shared" si="1"/>
        <v>44831</v>
      </c>
      <c r="AD8" s="33">
        <f>AC8+1</f>
        <v>44832</v>
      </c>
      <c r="AE8" s="33">
        <f>IF(MONTH($AD8+1)&gt;MONTH($C$8),"",$AD8+1)</f>
        <v>44833</v>
      </c>
      <c r="AF8" s="33">
        <f>IF(MONTH($AD8+2)&gt;MONTH($C$8),"",$AD8+2)</f>
        <v>44834</v>
      </c>
      <c r="AG8" s="41" t="str">
        <f>IF(MONTH($AD8+3)&gt;MONTH($C$8),"",$AD8+3)</f>
        <v/>
      </c>
      <c r="AH8" s="46" t="str">
        <f>Summary!C9</f>
        <v>V</v>
      </c>
      <c r="AI8" s="31" t="str">
        <f>Summary!D9</f>
        <v>S</v>
      </c>
      <c r="AJ8" s="31" t="str">
        <f>Summary!E9</f>
        <v>P</v>
      </c>
      <c r="AK8" s="31" t="str">
        <f>Summary!F9</f>
        <v>D</v>
      </c>
      <c r="AL8" s="31" t="str">
        <f>Summary!G9</f>
        <v>O</v>
      </c>
      <c r="AM8" s="47" t="str">
        <f>Summary!H9</f>
        <v>U</v>
      </c>
      <c r="AN8" s="15"/>
    </row>
    <row r="9" spans="1:40" ht="19.899999999999999" customHeight="1" x14ac:dyDescent="0.2">
      <c r="A9"/>
      <c r="B9" s="16" t="str">
        <f>VLOOKUP(Summary!B10,Summary!$B$9:$B$14,1,0)</f>
        <v>Vetoria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  <c r="AH9" s="48">
        <f t="shared" ref="AH9:AM13" si="2">COUNTIF($C9:$AG9,AH$8)+0.5*COUNTIF($C9:$AG9,AH$8&amp;"H")+0.5*COUNTIF($C9:$AG9,"H"&amp;AH$8)</f>
        <v>0</v>
      </c>
      <c r="AI9" s="34">
        <f t="shared" si="2"/>
        <v>0</v>
      </c>
      <c r="AJ9" s="34">
        <f t="shared" si="2"/>
        <v>0</v>
      </c>
      <c r="AK9" s="34">
        <f t="shared" si="2"/>
        <v>0</v>
      </c>
      <c r="AL9" s="34">
        <f t="shared" si="2"/>
        <v>0</v>
      </c>
      <c r="AM9" s="49">
        <f t="shared" si="2"/>
        <v>0</v>
      </c>
      <c r="AN9" s="15"/>
    </row>
    <row r="10" spans="1:40" ht="19.899999999999999" customHeight="1" x14ac:dyDescent="0.2">
      <c r="A10"/>
      <c r="B10" s="16" t="str">
        <f>VLOOKUP(Summary!B11,Summary!$B$9:$B$14,1,0)</f>
        <v>Hundo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  <c r="AH10" s="48">
        <f t="shared" si="2"/>
        <v>0</v>
      </c>
      <c r="AI10" s="34">
        <f t="shared" si="2"/>
        <v>0</v>
      </c>
      <c r="AJ10" s="34">
        <f t="shared" si="2"/>
        <v>0</v>
      </c>
      <c r="AK10" s="34">
        <f t="shared" si="2"/>
        <v>0</v>
      </c>
      <c r="AL10" s="34">
        <f t="shared" si="2"/>
        <v>0</v>
      </c>
      <c r="AM10" s="49">
        <f t="shared" si="2"/>
        <v>0</v>
      </c>
      <c r="AN10" s="15"/>
    </row>
    <row r="11" spans="1:40" ht="19.899999999999999" customHeight="1" x14ac:dyDescent="0.2">
      <c r="A11"/>
      <c r="B11" s="16" t="str">
        <f>VLOOKUP(Summary!B12,Summary!$B$9:$B$14,1,0)</f>
        <v>Jonny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48">
        <f t="shared" si="2"/>
        <v>0</v>
      </c>
      <c r="AI11" s="34">
        <f t="shared" si="2"/>
        <v>0</v>
      </c>
      <c r="AJ11" s="34">
        <f t="shared" si="2"/>
        <v>0</v>
      </c>
      <c r="AK11" s="34">
        <f t="shared" si="2"/>
        <v>0</v>
      </c>
      <c r="AL11" s="34">
        <f t="shared" si="2"/>
        <v>0</v>
      </c>
      <c r="AM11" s="49">
        <f t="shared" si="2"/>
        <v>0</v>
      </c>
      <c r="AN11" s="15"/>
    </row>
    <row r="12" spans="1:40" ht="19.899999999999999" customHeight="1" x14ac:dyDescent="0.2">
      <c r="A12"/>
      <c r="B12" s="16" t="str">
        <f>VLOOKUP(Summary!B13,Summary!$B$9:$B$14,1,0)</f>
        <v>Luca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  <c r="AH12" s="48">
        <f t="shared" si="2"/>
        <v>0</v>
      </c>
      <c r="AI12" s="34">
        <f t="shared" si="2"/>
        <v>0</v>
      </c>
      <c r="AJ12" s="34">
        <f t="shared" si="2"/>
        <v>0</v>
      </c>
      <c r="AK12" s="34">
        <f t="shared" si="2"/>
        <v>0</v>
      </c>
      <c r="AL12" s="34">
        <f t="shared" si="2"/>
        <v>0</v>
      </c>
      <c r="AM12" s="49">
        <f t="shared" si="2"/>
        <v>0</v>
      </c>
      <c r="AN12" s="15"/>
    </row>
    <row r="13" spans="1:40" ht="19.899999999999999" customHeight="1" thickBot="1" x14ac:dyDescent="0.25">
      <c r="A13"/>
      <c r="B13" s="16" t="str">
        <f>VLOOKUP(Summary!B14,Summary!$B$9:$B$14,1,0)</f>
        <v>Oliver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50">
        <f t="shared" si="2"/>
        <v>0</v>
      </c>
      <c r="AI13" s="51">
        <f t="shared" si="2"/>
        <v>0</v>
      </c>
      <c r="AJ13" s="51">
        <f t="shared" si="2"/>
        <v>0</v>
      </c>
      <c r="AK13" s="51">
        <f t="shared" si="2"/>
        <v>0</v>
      </c>
      <c r="AL13" s="51">
        <f t="shared" si="2"/>
        <v>0</v>
      </c>
      <c r="AM13" s="52">
        <f t="shared" si="2"/>
        <v>0</v>
      </c>
      <c r="AN13" s="15"/>
    </row>
    <row r="14" spans="1:40" ht="19.899999999999999" customHeight="1" x14ac:dyDescent="0.2">
      <c r="A14" s="63"/>
      <c r="B14" s="6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9.899999999999999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</sheetData>
  <mergeCells count="3">
    <mergeCell ref="AH6:AM6"/>
    <mergeCell ref="B6:AG6"/>
    <mergeCell ref="A14:B14"/>
  </mergeCells>
  <conditionalFormatting sqref="C9:AG13">
    <cfRule type="expression" dxfId="15" priority="3" stopIfTrue="1">
      <formula>OR(WEEKDAY(C$8)=1,WEEKDAY(C$8)=7)</formula>
    </cfRule>
    <cfRule type="expression" dxfId="14" priority="4" stopIfTrue="1">
      <formula>C$8=""</formula>
    </cfRule>
  </conditionalFormatting>
  <conditionalFormatting sqref="C8:AG8">
    <cfRule type="expression" dxfId="13" priority="1" stopIfTrue="1">
      <formula>OR(WEEKDAY(C$8,1)=1,WEEKDAY(C$8,1)=7)</formula>
    </cfRule>
    <cfRule type="cellIs" dxfId="12" priority="2" stopIfTrue="1" operator="equal">
      <formula>""</formula>
    </cfRule>
  </conditionalFormatting>
  <dataValidations count="1">
    <dataValidation type="list" allowBlank="1" sqref="C9:AG13" xr:uid="{EE34F867-7A3C-4728-83A6-9FE4B1F678D1}">
      <formula1>$AH$8:$AM$8</formula1>
    </dataValidation>
  </dataValidations>
  <printOptions horizontalCentered="1"/>
  <pageMargins left="0.25" right="0.25" top="0.25" bottom="0.25" header="0.5" footer="0.5"/>
  <pageSetup scale="9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AN15"/>
  <sheetViews>
    <sheetView showGridLines="0" workbookViewId="0"/>
  </sheetViews>
  <sheetFormatPr defaultColWidth="9.140625" defaultRowHeight="19.899999999999999" customHeight="1" x14ac:dyDescent="0.2"/>
  <cols>
    <col min="1" max="1" width="3.7109375" style="14" customWidth="1"/>
    <col min="2" max="2" width="18.7109375" style="14" customWidth="1"/>
    <col min="3" max="33" width="3.28515625" style="14" customWidth="1"/>
    <col min="34" max="39" width="4.28515625" style="14" customWidth="1"/>
    <col min="40" max="16384" width="9.140625" style="14"/>
  </cols>
  <sheetData>
    <row r="4" spans="1:40" s="3" customFormat="1" ht="19.899999999999999" customHeight="1" x14ac:dyDescent="0.2">
      <c r="B4" s="8" t="str">
        <f>"October "&amp;Summary!C6</f>
        <v>October 2022</v>
      </c>
      <c r="C4" s="8"/>
      <c r="D4" s="8"/>
      <c r="E4" s="8"/>
      <c r="F4" s="8"/>
      <c r="G4" s="8"/>
      <c r="H4" s="8"/>
      <c r="I4" s="8"/>
      <c r="J4" s="8"/>
      <c r="K4" s="8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2"/>
    </row>
    <row r="5" spans="1:40" s="3" customFormat="1" ht="19.899999999999999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3" customFormat="1" ht="19.899999999999999" customHeight="1" x14ac:dyDescent="0.2">
      <c r="A6"/>
      <c r="B6" s="64" t="str">
        <f>B4</f>
        <v>October 2022</v>
      </c>
      <c r="C6" s="61" t="e">
        <f>#REF!</f>
        <v>#REF!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 t="s">
        <v>0</v>
      </c>
      <c r="AI6" s="61"/>
      <c r="AJ6" s="61"/>
      <c r="AK6" s="61"/>
      <c r="AL6" s="61"/>
      <c r="AM6" s="61"/>
      <c r="AN6" s="4"/>
    </row>
    <row r="7" spans="1:40" ht="19.899999999999999" customHeight="1" x14ac:dyDescent="0.2">
      <c r="A7"/>
      <c r="B7" s="38" t="s">
        <v>20</v>
      </c>
      <c r="C7" s="38" t="str">
        <f>IF(C8="","",INDEX({"Su";"M";"Tu";"W";"Th";"F";"Sa"},WEEKDAY(C8,1)))</f>
        <v>Sa</v>
      </c>
      <c r="D7" s="38" t="str">
        <f>IF(D8="","",INDEX({"Su";"M";"Tu";"W";"Th";"F";"Sa"},WEEKDAY(D8,1)))</f>
        <v>Su</v>
      </c>
      <c r="E7" s="38" t="str">
        <f>IF(E8="","",INDEX({"Su";"M";"Tu";"W";"Th";"F";"Sa"},WEEKDAY(E8,1)))</f>
        <v>M</v>
      </c>
      <c r="F7" s="38" t="str">
        <f>IF(F8="","",INDEX({"Su";"M";"Tu";"W";"Th";"F";"Sa"},WEEKDAY(F8,1)))</f>
        <v>Tu</v>
      </c>
      <c r="G7" s="38" t="str">
        <f>IF(G8="","",INDEX({"Su";"M";"Tu";"W";"Th";"F";"Sa"},WEEKDAY(G8,1)))</f>
        <v>W</v>
      </c>
      <c r="H7" s="38" t="str">
        <f>IF(H8="","",INDEX({"Su";"M";"Tu";"W";"Th";"F";"Sa"},WEEKDAY(H8,1)))</f>
        <v>Th</v>
      </c>
      <c r="I7" s="38" t="str">
        <f>IF(I8="","",INDEX({"Su";"M";"Tu";"W";"Th";"F";"Sa"},WEEKDAY(I8,1)))</f>
        <v>F</v>
      </c>
      <c r="J7" s="38" t="str">
        <f>IF(J8="","",INDEX({"Su";"M";"Tu";"W";"Th";"F";"Sa"},WEEKDAY(J8,1)))</f>
        <v>Sa</v>
      </c>
      <c r="K7" s="38" t="str">
        <f>IF(K8="","",INDEX({"Su";"M";"Tu";"W";"Th";"F";"Sa"},WEEKDAY(K8,1)))</f>
        <v>Su</v>
      </c>
      <c r="L7" s="38" t="str">
        <f>IF(L8="","",INDEX({"Su";"M";"Tu";"W";"Th";"F";"Sa"},WEEKDAY(L8,1)))</f>
        <v>M</v>
      </c>
      <c r="M7" s="38" t="str">
        <f>IF(M8="","",INDEX({"Su";"M";"Tu";"W";"Th";"F";"Sa"},WEEKDAY(M8,1)))</f>
        <v>Tu</v>
      </c>
      <c r="N7" s="38" t="str">
        <f>IF(N8="","",INDEX({"Su";"M";"Tu";"W";"Th";"F";"Sa"},WEEKDAY(N8,1)))</f>
        <v>W</v>
      </c>
      <c r="O7" s="38" t="str">
        <f>IF(O8="","",INDEX({"Su";"M";"Tu";"W";"Th";"F";"Sa"},WEEKDAY(O8,1)))</f>
        <v>Th</v>
      </c>
      <c r="P7" s="38" t="str">
        <f>IF(P8="","",INDEX({"Su";"M";"Tu";"W";"Th";"F";"Sa"},WEEKDAY(P8,1)))</f>
        <v>F</v>
      </c>
      <c r="Q7" s="38" t="str">
        <f>IF(Q8="","",INDEX({"Su";"M";"Tu";"W";"Th";"F";"Sa"},WEEKDAY(Q8,1)))</f>
        <v>Sa</v>
      </c>
      <c r="R7" s="38" t="str">
        <f>IF(R8="","",INDEX({"Su";"M";"Tu";"W";"Th";"F";"Sa"},WEEKDAY(R8,1)))</f>
        <v>Su</v>
      </c>
      <c r="S7" s="38" t="str">
        <f>IF(S8="","",INDEX({"Su";"M";"Tu";"W";"Th";"F";"Sa"},WEEKDAY(S8,1)))</f>
        <v>M</v>
      </c>
      <c r="T7" s="38" t="str">
        <f>IF(T8="","",INDEX({"Su";"M";"Tu";"W";"Th";"F";"Sa"},WEEKDAY(T8,1)))</f>
        <v>Tu</v>
      </c>
      <c r="U7" s="38" t="str">
        <f>IF(U8="","",INDEX({"Su";"M";"Tu";"W";"Th";"F";"Sa"},WEEKDAY(U8,1)))</f>
        <v>W</v>
      </c>
      <c r="V7" s="38" t="str">
        <f>IF(V8="","",INDEX({"Su";"M";"Tu";"W";"Th";"F";"Sa"},WEEKDAY(V8,1)))</f>
        <v>Th</v>
      </c>
      <c r="W7" s="38" t="str">
        <f>IF(W8="","",INDEX({"Su";"M";"Tu";"W";"Th";"F";"Sa"},WEEKDAY(W8,1)))</f>
        <v>F</v>
      </c>
      <c r="X7" s="38" t="str">
        <f>IF(X8="","",INDEX({"Su";"M";"Tu";"W";"Th";"F";"Sa"},WEEKDAY(X8,1)))</f>
        <v>Sa</v>
      </c>
      <c r="Y7" s="38" t="str">
        <f>IF(Y8="","",INDEX({"Su";"M";"Tu";"W";"Th";"F";"Sa"},WEEKDAY(Y8,1)))</f>
        <v>Su</v>
      </c>
      <c r="Z7" s="38" t="str">
        <f>IF(Z8="","",INDEX({"Su";"M";"Tu";"W";"Th";"F";"Sa"},WEEKDAY(Z8,1)))</f>
        <v>M</v>
      </c>
      <c r="AA7" s="38" t="str">
        <f>IF(AA8="","",INDEX({"Su";"M";"Tu";"W";"Th";"F";"Sa"},WEEKDAY(AA8,1)))</f>
        <v>Tu</v>
      </c>
      <c r="AB7" s="38" t="str">
        <f>IF(AB8="","",INDEX({"Su";"M";"Tu";"W";"Th";"F";"Sa"},WEEKDAY(AB8,1)))</f>
        <v>W</v>
      </c>
      <c r="AC7" s="38" t="str">
        <f>IF(AC8="","",INDEX({"Su";"M";"Tu";"W";"Th";"F";"Sa"},WEEKDAY(AC8,1)))</f>
        <v>Th</v>
      </c>
      <c r="AD7" s="38" t="str">
        <f>IF(AD8="","",INDEX({"Su";"M";"Tu";"W";"Th";"F";"Sa"},WEEKDAY(AD8,1)))</f>
        <v>F</v>
      </c>
      <c r="AE7" s="38" t="str">
        <f>IF(AE8="","",INDEX({"Su";"M";"Tu";"W";"Th";"F";"Sa"},WEEKDAY(AE8,1)))</f>
        <v>Sa</v>
      </c>
      <c r="AF7" s="38" t="str">
        <f>IF(AF8="","",INDEX({"Su";"M";"Tu";"W";"Th";"F";"Sa"},WEEKDAY(AF8,1)))</f>
        <v>Su</v>
      </c>
      <c r="AG7" s="38" t="str">
        <f>IF(AG8="","",INDEX({"Su";"M";"Tu";"W";"Th";"F";"Sa"},WEEKDAY(AG8,1)))</f>
        <v>M</v>
      </c>
      <c r="AH7" s="43">
        <f>SUM(AH9:AH13)</f>
        <v>0</v>
      </c>
      <c r="AI7" s="44">
        <f t="shared" ref="AI7:AM7" si="0">SUM(AI9:AI13)</f>
        <v>0</v>
      </c>
      <c r="AJ7" s="44">
        <f t="shared" si="0"/>
        <v>0</v>
      </c>
      <c r="AK7" s="44">
        <f t="shared" si="0"/>
        <v>0</v>
      </c>
      <c r="AL7" s="44">
        <f t="shared" si="0"/>
        <v>0</v>
      </c>
      <c r="AM7" s="45">
        <f t="shared" si="0"/>
        <v>0</v>
      </c>
      <c r="AN7" s="15"/>
    </row>
    <row r="8" spans="1:40" ht="19.899999999999999" customHeight="1" x14ac:dyDescent="0.2">
      <c r="A8"/>
      <c r="B8" s="32" t="s">
        <v>18</v>
      </c>
      <c r="C8" s="33">
        <f>DATE(Summary!C6,10,1)</f>
        <v>44835</v>
      </c>
      <c r="D8" s="33">
        <f>C8+1</f>
        <v>44836</v>
      </c>
      <c r="E8" s="33">
        <f t="shared" ref="E8:AC8" si="1">D8+1</f>
        <v>44837</v>
      </c>
      <c r="F8" s="33">
        <f t="shared" si="1"/>
        <v>44838</v>
      </c>
      <c r="G8" s="33">
        <f>F8+1</f>
        <v>44839</v>
      </c>
      <c r="H8" s="33">
        <f t="shared" si="1"/>
        <v>44840</v>
      </c>
      <c r="I8" s="33">
        <f t="shared" si="1"/>
        <v>44841</v>
      </c>
      <c r="J8" s="33">
        <f t="shared" si="1"/>
        <v>44842</v>
      </c>
      <c r="K8" s="33">
        <f t="shared" si="1"/>
        <v>44843</v>
      </c>
      <c r="L8" s="33">
        <f>K8+1</f>
        <v>44844</v>
      </c>
      <c r="M8" s="33">
        <f>L8+1</f>
        <v>44845</v>
      </c>
      <c r="N8" s="33">
        <f t="shared" si="1"/>
        <v>44846</v>
      </c>
      <c r="O8" s="33">
        <f t="shared" si="1"/>
        <v>44847</v>
      </c>
      <c r="P8" s="33">
        <f t="shared" si="1"/>
        <v>44848</v>
      </c>
      <c r="Q8" s="33">
        <f t="shared" si="1"/>
        <v>44849</v>
      </c>
      <c r="R8" s="33">
        <f>Q8+1</f>
        <v>44850</v>
      </c>
      <c r="S8" s="33">
        <f t="shared" si="1"/>
        <v>44851</v>
      </c>
      <c r="T8" s="33">
        <f t="shared" si="1"/>
        <v>44852</v>
      </c>
      <c r="U8" s="33">
        <f t="shared" si="1"/>
        <v>44853</v>
      </c>
      <c r="V8" s="33">
        <f t="shared" si="1"/>
        <v>44854</v>
      </c>
      <c r="W8" s="33">
        <f t="shared" si="1"/>
        <v>44855</v>
      </c>
      <c r="X8" s="33">
        <f>W8+1</f>
        <v>44856</v>
      </c>
      <c r="Y8" s="33">
        <f t="shared" si="1"/>
        <v>44857</v>
      </c>
      <c r="Z8" s="33">
        <f t="shared" si="1"/>
        <v>44858</v>
      </c>
      <c r="AA8" s="33">
        <f t="shared" si="1"/>
        <v>44859</v>
      </c>
      <c r="AB8" s="33">
        <f t="shared" si="1"/>
        <v>44860</v>
      </c>
      <c r="AC8" s="33">
        <f t="shared" si="1"/>
        <v>44861</v>
      </c>
      <c r="AD8" s="33">
        <f>AC8+1</f>
        <v>44862</v>
      </c>
      <c r="AE8" s="33">
        <f>IF(MONTH($AD8+1)&gt;MONTH($C$8),"",$AD8+1)</f>
        <v>44863</v>
      </c>
      <c r="AF8" s="33">
        <f>IF(MONTH($AD8+2)&gt;MONTH($C$8),"",$AD8+2)</f>
        <v>44864</v>
      </c>
      <c r="AG8" s="41">
        <f>IF(MONTH($AD8+3)&gt;MONTH($C$8),"",$AD8+3)</f>
        <v>44865</v>
      </c>
      <c r="AH8" s="46" t="str">
        <f>Summary!C9</f>
        <v>V</v>
      </c>
      <c r="AI8" s="31" t="str">
        <f>Summary!D9</f>
        <v>S</v>
      </c>
      <c r="AJ8" s="31" t="str">
        <f>Summary!E9</f>
        <v>P</v>
      </c>
      <c r="AK8" s="31" t="str">
        <f>Summary!F9</f>
        <v>D</v>
      </c>
      <c r="AL8" s="31" t="str">
        <f>Summary!G9</f>
        <v>O</v>
      </c>
      <c r="AM8" s="47" t="str">
        <f>Summary!H9</f>
        <v>U</v>
      </c>
      <c r="AN8" s="15"/>
    </row>
    <row r="9" spans="1:40" ht="19.899999999999999" customHeight="1" x14ac:dyDescent="0.2">
      <c r="A9"/>
      <c r="B9" s="16" t="str">
        <f>VLOOKUP(Summary!B10,Summary!$B$9:$B$14,1,0)</f>
        <v>Vetoria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  <c r="AH9" s="48">
        <f t="shared" ref="AH9:AM13" si="2">COUNTIF($C9:$AG9,AH$8)+0.5*COUNTIF($C9:$AG9,AH$8&amp;"H")+0.5*COUNTIF($C9:$AG9,"H"&amp;AH$8)</f>
        <v>0</v>
      </c>
      <c r="AI9" s="34">
        <f t="shared" si="2"/>
        <v>0</v>
      </c>
      <c r="AJ9" s="34">
        <f t="shared" si="2"/>
        <v>0</v>
      </c>
      <c r="AK9" s="34">
        <f t="shared" si="2"/>
        <v>0</v>
      </c>
      <c r="AL9" s="34">
        <f t="shared" si="2"/>
        <v>0</v>
      </c>
      <c r="AM9" s="49">
        <f t="shared" si="2"/>
        <v>0</v>
      </c>
      <c r="AN9" s="15"/>
    </row>
    <row r="10" spans="1:40" ht="19.899999999999999" customHeight="1" x14ac:dyDescent="0.2">
      <c r="A10"/>
      <c r="B10" s="16" t="str">
        <f>VLOOKUP(Summary!B11,Summary!$B$9:$B$14,1,0)</f>
        <v>Hundo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  <c r="AH10" s="48">
        <f t="shared" si="2"/>
        <v>0</v>
      </c>
      <c r="AI10" s="34">
        <f t="shared" si="2"/>
        <v>0</v>
      </c>
      <c r="AJ10" s="34">
        <f t="shared" si="2"/>
        <v>0</v>
      </c>
      <c r="AK10" s="34">
        <f t="shared" si="2"/>
        <v>0</v>
      </c>
      <c r="AL10" s="34">
        <f t="shared" si="2"/>
        <v>0</v>
      </c>
      <c r="AM10" s="49">
        <f t="shared" si="2"/>
        <v>0</v>
      </c>
      <c r="AN10" s="15"/>
    </row>
    <row r="11" spans="1:40" ht="19.899999999999999" customHeight="1" x14ac:dyDescent="0.2">
      <c r="A11"/>
      <c r="B11" s="16" t="str">
        <f>VLOOKUP(Summary!B12,Summary!$B$9:$B$14,1,0)</f>
        <v>Jonny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48">
        <f t="shared" si="2"/>
        <v>0</v>
      </c>
      <c r="AI11" s="34">
        <f t="shared" si="2"/>
        <v>0</v>
      </c>
      <c r="AJ11" s="34">
        <f t="shared" si="2"/>
        <v>0</v>
      </c>
      <c r="AK11" s="34">
        <f t="shared" si="2"/>
        <v>0</v>
      </c>
      <c r="AL11" s="34">
        <f t="shared" si="2"/>
        <v>0</v>
      </c>
      <c r="AM11" s="49">
        <f t="shared" si="2"/>
        <v>0</v>
      </c>
      <c r="AN11" s="15"/>
    </row>
    <row r="12" spans="1:40" ht="19.899999999999999" customHeight="1" x14ac:dyDescent="0.2">
      <c r="A12"/>
      <c r="B12" s="16" t="str">
        <f>VLOOKUP(Summary!B13,Summary!$B$9:$B$14,1,0)</f>
        <v>Luca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  <c r="AH12" s="48">
        <f t="shared" si="2"/>
        <v>0</v>
      </c>
      <c r="AI12" s="34">
        <f t="shared" si="2"/>
        <v>0</v>
      </c>
      <c r="AJ12" s="34">
        <f t="shared" si="2"/>
        <v>0</v>
      </c>
      <c r="AK12" s="34">
        <f t="shared" si="2"/>
        <v>0</v>
      </c>
      <c r="AL12" s="34">
        <f t="shared" si="2"/>
        <v>0</v>
      </c>
      <c r="AM12" s="49">
        <f t="shared" si="2"/>
        <v>0</v>
      </c>
      <c r="AN12" s="15"/>
    </row>
    <row r="13" spans="1:40" ht="19.899999999999999" customHeight="1" thickBot="1" x14ac:dyDescent="0.25">
      <c r="A13"/>
      <c r="B13" s="16" t="str">
        <f>VLOOKUP(Summary!B14,Summary!$B$9:$B$14,1,0)</f>
        <v>Oliver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50">
        <f t="shared" si="2"/>
        <v>0</v>
      </c>
      <c r="AI13" s="51">
        <f t="shared" si="2"/>
        <v>0</v>
      </c>
      <c r="AJ13" s="51">
        <f t="shared" si="2"/>
        <v>0</v>
      </c>
      <c r="AK13" s="51">
        <f t="shared" si="2"/>
        <v>0</v>
      </c>
      <c r="AL13" s="51">
        <f t="shared" si="2"/>
        <v>0</v>
      </c>
      <c r="AM13" s="52">
        <f t="shared" si="2"/>
        <v>0</v>
      </c>
      <c r="AN13" s="15"/>
    </row>
    <row r="14" spans="1:40" ht="19.899999999999999" customHeight="1" x14ac:dyDescent="0.2">
      <c r="A14" s="63"/>
      <c r="B14" s="6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9.899999999999999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</sheetData>
  <mergeCells count="3">
    <mergeCell ref="AH6:AM6"/>
    <mergeCell ref="B6:AG6"/>
    <mergeCell ref="A14:B14"/>
  </mergeCells>
  <conditionalFormatting sqref="C9:AG13">
    <cfRule type="expression" dxfId="11" priority="3" stopIfTrue="1">
      <formula>OR(WEEKDAY(C$8)=1,WEEKDAY(C$8)=7)</formula>
    </cfRule>
    <cfRule type="expression" dxfId="10" priority="4" stopIfTrue="1">
      <formula>C$8=""</formula>
    </cfRule>
  </conditionalFormatting>
  <conditionalFormatting sqref="C8:AG8">
    <cfRule type="expression" dxfId="9" priority="1" stopIfTrue="1">
      <formula>OR(WEEKDAY(C$8,1)=1,WEEKDAY(C$8,1)=7)</formula>
    </cfRule>
    <cfRule type="cellIs" dxfId="8" priority="2" stopIfTrue="1" operator="equal">
      <formula>""</formula>
    </cfRule>
  </conditionalFormatting>
  <dataValidations count="1">
    <dataValidation type="list" allowBlank="1" sqref="C9:AG13" xr:uid="{BAB01468-E0E9-4A2F-BC8C-0F28F06B43E5}">
      <formula1>$AH$8:$AM$8</formula1>
    </dataValidation>
  </dataValidations>
  <printOptions horizontalCentered="1"/>
  <pageMargins left="0.25" right="0.25" top="0.25" bottom="0.25" header="0.5" footer="0.5"/>
  <pageSetup scale="9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4:AN15"/>
  <sheetViews>
    <sheetView showGridLines="0" workbookViewId="0"/>
  </sheetViews>
  <sheetFormatPr defaultColWidth="9.140625" defaultRowHeight="19.899999999999999" customHeight="1" x14ac:dyDescent="0.2"/>
  <cols>
    <col min="1" max="1" width="3.7109375" style="14" customWidth="1"/>
    <col min="2" max="2" width="18.7109375" style="14" customWidth="1"/>
    <col min="3" max="33" width="3.28515625" style="14" customWidth="1"/>
    <col min="34" max="39" width="4.28515625" style="14" customWidth="1"/>
    <col min="40" max="16384" width="9.140625" style="14"/>
  </cols>
  <sheetData>
    <row r="4" spans="1:40" s="3" customFormat="1" ht="19.899999999999999" customHeight="1" x14ac:dyDescent="0.2">
      <c r="B4" s="8" t="str">
        <f>"November "&amp;Summary!C6</f>
        <v>November 2022</v>
      </c>
      <c r="C4" s="8"/>
      <c r="D4" s="8"/>
      <c r="E4" s="8"/>
      <c r="F4" s="8"/>
      <c r="G4" s="8"/>
      <c r="H4" s="8"/>
      <c r="I4" s="8"/>
      <c r="J4" s="8"/>
      <c r="K4" s="8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2"/>
    </row>
    <row r="5" spans="1:40" s="3" customFormat="1" ht="19.899999999999999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3" customFormat="1" ht="19.899999999999999" customHeight="1" x14ac:dyDescent="0.2">
      <c r="A6"/>
      <c r="B6" s="64" t="str">
        <f>B4</f>
        <v>November 2022</v>
      </c>
      <c r="C6" s="61" t="e">
        <f>#REF!</f>
        <v>#REF!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 t="s">
        <v>0</v>
      </c>
      <c r="AI6" s="61"/>
      <c r="AJ6" s="61"/>
      <c r="AK6" s="61"/>
      <c r="AL6" s="61"/>
      <c r="AM6" s="61"/>
      <c r="AN6" s="4"/>
    </row>
    <row r="7" spans="1:40" ht="19.899999999999999" customHeight="1" x14ac:dyDescent="0.2">
      <c r="A7"/>
      <c r="B7" s="38" t="s">
        <v>20</v>
      </c>
      <c r="C7" s="38" t="str">
        <f>IF(C8="","",INDEX({"Su";"M";"Tu";"W";"Th";"F";"Sa"},WEEKDAY(C8,1)))</f>
        <v>Tu</v>
      </c>
      <c r="D7" s="38" t="str">
        <f>IF(D8="","",INDEX({"Su";"M";"Tu";"W";"Th";"F";"Sa"},WEEKDAY(D8,1)))</f>
        <v>W</v>
      </c>
      <c r="E7" s="38" t="str">
        <f>IF(E8="","",INDEX({"Su";"M";"Tu";"W";"Th";"F";"Sa"},WEEKDAY(E8,1)))</f>
        <v>Th</v>
      </c>
      <c r="F7" s="38" t="str">
        <f>IF(F8="","",INDEX({"Su";"M";"Tu";"W";"Th";"F";"Sa"},WEEKDAY(F8,1)))</f>
        <v>F</v>
      </c>
      <c r="G7" s="38" t="str">
        <f>IF(G8="","",INDEX({"Su";"M";"Tu";"W";"Th";"F";"Sa"},WEEKDAY(G8,1)))</f>
        <v>Sa</v>
      </c>
      <c r="H7" s="38" t="str">
        <f>IF(H8="","",INDEX({"Su";"M";"Tu";"W";"Th";"F";"Sa"},WEEKDAY(H8,1)))</f>
        <v>Su</v>
      </c>
      <c r="I7" s="38" t="str">
        <f>IF(I8="","",INDEX({"Su";"M";"Tu";"W";"Th";"F";"Sa"},WEEKDAY(I8,1)))</f>
        <v>M</v>
      </c>
      <c r="J7" s="38" t="str">
        <f>IF(J8="","",INDEX({"Su";"M";"Tu";"W";"Th";"F";"Sa"},WEEKDAY(J8,1)))</f>
        <v>Tu</v>
      </c>
      <c r="K7" s="38" t="str">
        <f>IF(K8="","",INDEX({"Su";"M";"Tu";"W";"Th";"F";"Sa"},WEEKDAY(K8,1)))</f>
        <v>W</v>
      </c>
      <c r="L7" s="38" t="str">
        <f>IF(L8="","",INDEX({"Su";"M";"Tu";"W";"Th";"F";"Sa"},WEEKDAY(L8,1)))</f>
        <v>Th</v>
      </c>
      <c r="M7" s="38" t="str">
        <f>IF(M8="","",INDEX({"Su";"M";"Tu";"W";"Th";"F";"Sa"},WEEKDAY(M8,1)))</f>
        <v>F</v>
      </c>
      <c r="N7" s="38" t="str">
        <f>IF(N8="","",INDEX({"Su";"M";"Tu";"W";"Th";"F";"Sa"},WEEKDAY(N8,1)))</f>
        <v>Sa</v>
      </c>
      <c r="O7" s="38" t="str">
        <f>IF(O8="","",INDEX({"Su";"M";"Tu";"W";"Th";"F";"Sa"},WEEKDAY(O8,1)))</f>
        <v>Su</v>
      </c>
      <c r="P7" s="38" t="str">
        <f>IF(P8="","",INDEX({"Su";"M";"Tu";"W";"Th";"F";"Sa"},WEEKDAY(P8,1)))</f>
        <v>M</v>
      </c>
      <c r="Q7" s="38" t="str">
        <f>IF(Q8="","",INDEX({"Su";"M";"Tu";"W";"Th";"F";"Sa"},WEEKDAY(Q8,1)))</f>
        <v>Tu</v>
      </c>
      <c r="R7" s="38" t="str">
        <f>IF(R8="","",INDEX({"Su";"M";"Tu";"W";"Th";"F";"Sa"},WEEKDAY(R8,1)))</f>
        <v>W</v>
      </c>
      <c r="S7" s="38" t="str">
        <f>IF(S8="","",INDEX({"Su";"M";"Tu";"W";"Th";"F";"Sa"},WEEKDAY(S8,1)))</f>
        <v>Th</v>
      </c>
      <c r="T7" s="38" t="str">
        <f>IF(T8="","",INDEX({"Su";"M";"Tu";"W";"Th";"F";"Sa"},WEEKDAY(T8,1)))</f>
        <v>F</v>
      </c>
      <c r="U7" s="38" t="str">
        <f>IF(U8="","",INDEX({"Su";"M";"Tu";"W";"Th";"F";"Sa"},WEEKDAY(U8,1)))</f>
        <v>Sa</v>
      </c>
      <c r="V7" s="38" t="str">
        <f>IF(V8="","",INDEX({"Su";"M";"Tu";"W";"Th";"F";"Sa"},WEEKDAY(V8,1)))</f>
        <v>Su</v>
      </c>
      <c r="W7" s="38" t="str">
        <f>IF(W8="","",INDEX({"Su";"M";"Tu";"W";"Th";"F";"Sa"},WEEKDAY(W8,1)))</f>
        <v>M</v>
      </c>
      <c r="X7" s="38" t="str">
        <f>IF(X8="","",INDEX({"Su";"M";"Tu";"W";"Th";"F";"Sa"},WEEKDAY(X8,1)))</f>
        <v>Tu</v>
      </c>
      <c r="Y7" s="38" t="str">
        <f>IF(Y8="","",INDEX({"Su";"M";"Tu";"W";"Th";"F";"Sa"},WEEKDAY(Y8,1)))</f>
        <v>W</v>
      </c>
      <c r="Z7" s="38" t="str">
        <f>IF(Z8="","",INDEX({"Su";"M";"Tu";"W";"Th";"F";"Sa"},WEEKDAY(Z8,1)))</f>
        <v>Th</v>
      </c>
      <c r="AA7" s="38" t="str">
        <f>IF(AA8="","",INDEX({"Su";"M";"Tu";"W";"Th";"F";"Sa"},WEEKDAY(AA8,1)))</f>
        <v>F</v>
      </c>
      <c r="AB7" s="38" t="str">
        <f>IF(AB8="","",INDEX({"Su";"M";"Tu";"W";"Th";"F";"Sa"},WEEKDAY(AB8,1)))</f>
        <v>Sa</v>
      </c>
      <c r="AC7" s="38" t="str">
        <f>IF(AC8="","",INDEX({"Su";"M";"Tu";"W";"Th";"F";"Sa"},WEEKDAY(AC8,1)))</f>
        <v>Su</v>
      </c>
      <c r="AD7" s="38" t="str">
        <f>IF(AD8="","",INDEX({"Su";"M";"Tu";"W";"Th";"F";"Sa"},WEEKDAY(AD8,1)))</f>
        <v>M</v>
      </c>
      <c r="AE7" s="38" t="str">
        <f>IF(AE8="","",INDEX({"Su";"M";"Tu";"W";"Th";"F";"Sa"},WEEKDAY(AE8,1)))</f>
        <v>Tu</v>
      </c>
      <c r="AF7" s="38" t="str">
        <f>IF(AF8="","",INDEX({"Su";"M";"Tu";"W";"Th";"F";"Sa"},WEEKDAY(AF8,1)))</f>
        <v>W</v>
      </c>
      <c r="AG7" s="38" t="str">
        <f>IF(AG8="","",INDEX({"Su";"M";"Tu";"W";"Th";"F";"Sa"},WEEKDAY(AG8,1)))</f>
        <v/>
      </c>
      <c r="AH7" s="43">
        <f>SUM(AH9:AH13)</f>
        <v>0</v>
      </c>
      <c r="AI7" s="44">
        <f t="shared" ref="AI7:AM7" si="0">SUM(AI9:AI13)</f>
        <v>0</v>
      </c>
      <c r="AJ7" s="44">
        <f t="shared" si="0"/>
        <v>0</v>
      </c>
      <c r="AK7" s="44">
        <f t="shared" si="0"/>
        <v>0</v>
      </c>
      <c r="AL7" s="44">
        <f t="shared" si="0"/>
        <v>0</v>
      </c>
      <c r="AM7" s="45">
        <f t="shared" si="0"/>
        <v>0</v>
      </c>
      <c r="AN7" s="15"/>
    </row>
    <row r="8" spans="1:40" ht="19.899999999999999" customHeight="1" x14ac:dyDescent="0.2">
      <c r="A8"/>
      <c r="B8" s="32" t="s">
        <v>18</v>
      </c>
      <c r="C8" s="33">
        <f>DATE(Summary!C6,11,1)</f>
        <v>44866</v>
      </c>
      <c r="D8" s="33">
        <f>C8+1</f>
        <v>44867</v>
      </c>
      <c r="E8" s="33">
        <f t="shared" ref="E8:AC8" si="1">D8+1</f>
        <v>44868</v>
      </c>
      <c r="F8" s="33">
        <f t="shared" si="1"/>
        <v>44869</v>
      </c>
      <c r="G8" s="33">
        <f>F8+1</f>
        <v>44870</v>
      </c>
      <c r="H8" s="33">
        <f t="shared" si="1"/>
        <v>44871</v>
      </c>
      <c r="I8" s="33">
        <f t="shared" si="1"/>
        <v>44872</v>
      </c>
      <c r="J8" s="33">
        <f t="shared" si="1"/>
        <v>44873</v>
      </c>
      <c r="K8" s="33">
        <f t="shared" si="1"/>
        <v>44874</v>
      </c>
      <c r="L8" s="33">
        <f>K8+1</f>
        <v>44875</v>
      </c>
      <c r="M8" s="33">
        <f>L8+1</f>
        <v>44876</v>
      </c>
      <c r="N8" s="33">
        <f t="shared" si="1"/>
        <v>44877</v>
      </c>
      <c r="O8" s="33">
        <f t="shared" si="1"/>
        <v>44878</v>
      </c>
      <c r="P8" s="33">
        <f t="shared" si="1"/>
        <v>44879</v>
      </c>
      <c r="Q8" s="33">
        <f t="shared" si="1"/>
        <v>44880</v>
      </c>
      <c r="R8" s="33">
        <f>Q8+1</f>
        <v>44881</v>
      </c>
      <c r="S8" s="33">
        <f t="shared" si="1"/>
        <v>44882</v>
      </c>
      <c r="T8" s="33">
        <f t="shared" si="1"/>
        <v>44883</v>
      </c>
      <c r="U8" s="33">
        <f t="shared" si="1"/>
        <v>44884</v>
      </c>
      <c r="V8" s="33">
        <f t="shared" si="1"/>
        <v>44885</v>
      </c>
      <c r="W8" s="33">
        <f t="shared" si="1"/>
        <v>44886</v>
      </c>
      <c r="X8" s="33">
        <f>W8+1</f>
        <v>44887</v>
      </c>
      <c r="Y8" s="33">
        <f t="shared" si="1"/>
        <v>44888</v>
      </c>
      <c r="Z8" s="33">
        <f t="shared" si="1"/>
        <v>44889</v>
      </c>
      <c r="AA8" s="33">
        <f t="shared" si="1"/>
        <v>44890</v>
      </c>
      <c r="AB8" s="33">
        <f t="shared" si="1"/>
        <v>44891</v>
      </c>
      <c r="AC8" s="33">
        <f t="shared" si="1"/>
        <v>44892</v>
      </c>
      <c r="AD8" s="33">
        <f>AC8+1</f>
        <v>44893</v>
      </c>
      <c r="AE8" s="33">
        <f>IF(MONTH($AD8+1)&gt;MONTH($C$8),"",$AD8+1)</f>
        <v>44894</v>
      </c>
      <c r="AF8" s="33">
        <f>IF(MONTH($AD8+2)&gt;MONTH($C$8),"",$AD8+2)</f>
        <v>44895</v>
      </c>
      <c r="AG8" s="41" t="str">
        <f>IF(MONTH($AD8+3)&gt;MONTH($C$8),"",$AD8+3)</f>
        <v/>
      </c>
      <c r="AH8" s="46" t="str">
        <f>Summary!C9</f>
        <v>V</v>
      </c>
      <c r="AI8" s="31" t="str">
        <f>Summary!D9</f>
        <v>S</v>
      </c>
      <c r="AJ8" s="31" t="str">
        <f>Summary!E9</f>
        <v>P</v>
      </c>
      <c r="AK8" s="31" t="str">
        <f>Summary!F9</f>
        <v>D</v>
      </c>
      <c r="AL8" s="31" t="str">
        <f>Summary!G9</f>
        <v>O</v>
      </c>
      <c r="AM8" s="47" t="str">
        <f>Summary!H9</f>
        <v>U</v>
      </c>
      <c r="AN8" s="15"/>
    </row>
    <row r="9" spans="1:40" ht="19.899999999999999" customHeight="1" x14ac:dyDescent="0.2">
      <c r="A9"/>
      <c r="B9" s="16" t="str">
        <f>VLOOKUP(Summary!B10,Summary!$B$9:$B$14,1,0)</f>
        <v>Vetoria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  <c r="AH9" s="48">
        <f t="shared" ref="AH9:AM13" si="2">COUNTIF($C9:$AG9,AH$8)+0.5*COUNTIF($C9:$AG9,AH$8&amp;"H")+0.5*COUNTIF($C9:$AG9,"H"&amp;AH$8)</f>
        <v>0</v>
      </c>
      <c r="AI9" s="34">
        <f t="shared" si="2"/>
        <v>0</v>
      </c>
      <c r="AJ9" s="34">
        <f t="shared" si="2"/>
        <v>0</v>
      </c>
      <c r="AK9" s="34">
        <f t="shared" si="2"/>
        <v>0</v>
      </c>
      <c r="AL9" s="34">
        <f t="shared" si="2"/>
        <v>0</v>
      </c>
      <c r="AM9" s="49">
        <f t="shared" si="2"/>
        <v>0</v>
      </c>
      <c r="AN9" s="15"/>
    </row>
    <row r="10" spans="1:40" ht="19.899999999999999" customHeight="1" x14ac:dyDescent="0.2">
      <c r="A10"/>
      <c r="B10" s="16" t="str">
        <f>VLOOKUP(Summary!B11,Summary!$B$9:$B$14,1,0)</f>
        <v>Hundo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  <c r="AH10" s="48">
        <f t="shared" si="2"/>
        <v>0</v>
      </c>
      <c r="AI10" s="34">
        <f t="shared" si="2"/>
        <v>0</v>
      </c>
      <c r="AJ10" s="34">
        <f t="shared" si="2"/>
        <v>0</v>
      </c>
      <c r="AK10" s="34">
        <f t="shared" si="2"/>
        <v>0</v>
      </c>
      <c r="AL10" s="34">
        <f t="shared" si="2"/>
        <v>0</v>
      </c>
      <c r="AM10" s="49">
        <f t="shared" si="2"/>
        <v>0</v>
      </c>
      <c r="AN10" s="15"/>
    </row>
    <row r="11" spans="1:40" ht="19.899999999999999" customHeight="1" x14ac:dyDescent="0.2">
      <c r="A11"/>
      <c r="B11" s="16" t="str">
        <f>VLOOKUP(Summary!B12,Summary!$B$9:$B$14,1,0)</f>
        <v>Jonny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48">
        <f t="shared" si="2"/>
        <v>0</v>
      </c>
      <c r="AI11" s="34">
        <f t="shared" si="2"/>
        <v>0</v>
      </c>
      <c r="AJ11" s="34">
        <f t="shared" si="2"/>
        <v>0</v>
      </c>
      <c r="AK11" s="34">
        <f t="shared" si="2"/>
        <v>0</v>
      </c>
      <c r="AL11" s="34">
        <f t="shared" si="2"/>
        <v>0</v>
      </c>
      <c r="AM11" s="49">
        <f t="shared" si="2"/>
        <v>0</v>
      </c>
      <c r="AN11" s="15"/>
    </row>
    <row r="12" spans="1:40" ht="19.899999999999999" customHeight="1" x14ac:dyDescent="0.2">
      <c r="A12"/>
      <c r="B12" s="16" t="str">
        <f>VLOOKUP(Summary!B13,Summary!$B$9:$B$14,1,0)</f>
        <v>Luca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  <c r="AH12" s="48">
        <f t="shared" si="2"/>
        <v>0</v>
      </c>
      <c r="AI12" s="34">
        <f t="shared" si="2"/>
        <v>0</v>
      </c>
      <c r="AJ12" s="34">
        <f t="shared" si="2"/>
        <v>0</v>
      </c>
      <c r="AK12" s="34">
        <f t="shared" si="2"/>
        <v>0</v>
      </c>
      <c r="AL12" s="34">
        <f t="shared" si="2"/>
        <v>0</v>
      </c>
      <c r="AM12" s="49">
        <f t="shared" si="2"/>
        <v>0</v>
      </c>
      <c r="AN12" s="15"/>
    </row>
    <row r="13" spans="1:40" ht="19.899999999999999" customHeight="1" thickBot="1" x14ac:dyDescent="0.25">
      <c r="A13"/>
      <c r="B13" s="16" t="str">
        <f>VLOOKUP(Summary!B14,Summary!$B$9:$B$14,1,0)</f>
        <v>Oliver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50">
        <f t="shared" si="2"/>
        <v>0</v>
      </c>
      <c r="AI13" s="51">
        <f t="shared" si="2"/>
        <v>0</v>
      </c>
      <c r="AJ13" s="51">
        <f t="shared" si="2"/>
        <v>0</v>
      </c>
      <c r="AK13" s="51">
        <f t="shared" si="2"/>
        <v>0</v>
      </c>
      <c r="AL13" s="51">
        <f t="shared" si="2"/>
        <v>0</v>
      </c>
      <c r="AM13" s="52">
        <f t="shared" si="2"/>
        <v>0</v>
      </c>
      <c r="AN13" s="15"/>
    </row>
    <row r="14" spans="1:40" ht="19.899999999999999" customHeight="1" x14ac:dyDescent="0.2">
      <c r="A14" s="63"/>
      <c r="B14" s="6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9.899999999999999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</sheetData>
  <mergeCells count="3">
    <mergeCell ref="AH6:AM6"/>
    <mergeCell ref="B6:AG6"/>
    <mergeCell ref="A14:B14"/>
  </mergeCells>
  <conditionalFormatting sqref="C9:AG13">
    <cfRule type="expression" dxfId="7" priority="3" stopIfTrue="1">
      <formula>OR(WEEKDAY(C$8)=1,WEEKDAY(C$8)=7)</formula>
    </cfRule>
    <cfRule type="expression" dxfId="6" priority="4" stopIfTrue="1">
      <formula>C$8=""</formula>
    </cfRule>
  </conditionalFormatting>
  <conditionalFormatting sqref="C8:AG8">
    <cfRule type="expression" dxfId="5" priority="1" stopIfTrue="1">
      <formula>OR(WEEKDAY(C$8,1)=1,WEEKDAY(C$8,1)=7)</formula>
    </cfRule>
    <cfRule type="cellIs" dxfId="4" priority="2" stopIfTrue="1" operator="equal">
      <formula>""</formula>
    </cfRule>
  </conditionalFormatting>
  <dataValidations count="1">
    <dataValidation type="list" allowBlank="1" sqref="C9:AG13" xr:uid="{1E54B807-D927-424A-9C9D-80ECE27E5037}">
      <formula1>$AH$8:$AM$8</formula1>
    </dataValidation>
  </dataValidations>
  <printOptions horizontalCentered="1"/>
  <pageMargins left="0.25" right="0.25" top="0.25" bottom="0.25" header="0.5" footer="0.5"/>
  <pageSetup scale="9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4:AN15"/>
  <sheetViews>
    <sheetView showGridLines="0" workbookViewId="0"/>
  </sheetViews>
  <sheetFormatPr defaultColWidth="9.140625" defaultRowHeight="19.899999999999999" customHeight="1" x14ac:dyDescent="0.2"/>
  <cols>
    <col min="1" max="1" width="3.7109375" style="14" customWidth="1"/>
    <col min="2" max="2" width="18.7109375" style="14" customWidth="1"/>
    <col min="3" max="33" width="3.28515625" style="14" customWidth="1"/>
    <col min="34" max="39" width="4.28515625" style="14" customWidth="1"/>
    <col min="40" max="16384" width="9.140625" style="14"/>
  </cols>
  <sheetData>
    <row r="4" spans="1:40" s="3" customFormat="1" ht="19.899999999999999" customHeight="1" x14ac:dyDescent="0.2">
      <c r="B4" s="8" t="str">
        <f>"December "&amp;Summary!C6</f>
        <v>December 2022</v>
      </c>
      <c r="C4" s="8"/>
      <c r="D4" s="8"/>
      <c r="E4" s="8"/>
      <c r="F4" s="8"/>
      <c r="G4" s="8"/>
      <c r="H4" s="8"/>
      <c r="I4" s="8"/>
      <c r="J4" s="8"/>
      <c r="K4" s="8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2"/>
    </row>
    <row r="5" spans="1:40" s="3" customFormat="1" ht="19.899999999999999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3" customFormat="1" ht="19.899999999999999" customHeight="1" x14ac:dyDescent="0.2">
      <c r="A6"/>
      <c r="B6" s="64" t="str">
        <f>B4</f>
        <v>December 2022</v>
      </c>
      <c r="C6" s="61" t="e">
        <f>#REF!</f>
        <v>#REF!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 t="s">
        <v>0</v>
      </c>
      <c r="AI6" s="61"/>
      <c r="AJ6" s="61"/>
      <c r="AK6" s="61"/>
      <c r="AL6" s="61"/>
      <c r="AM6" s="61"/>
      <c r="AN6" s="4"/>
    </row>
    <row r="7" spans="1:40" ht="19.899999999999999" customHeight="1" x14ac:dyDescent="0.2">
      <c r="A7"/>
      <c r="B7" s="38" t="s">
        <v>20</v>
      </c>
      <c r="C7" s="38" t="str">
        <f>IF(C8="","",INDEX({"Su";"M";"Tu";"W";"Th";"F";"Sa"},WEEKDAY(C8,1)))</f>
        <v>Th</v>
      </c>
      <c r="D7" s="38" t="str">
        <f>IF(D8="","",INDEX({"Su";"M";"Tu";"W";"Th";"F";"Sa"},WEEKDAY(D8,1)))</f>
        <v>F</v>
      </c>
      <c r="E7" s="38" t="str">
        <f>IF(E8="","",INDEX({"Su";"M";"Tu";"W";"Th";"F";"Sa"},WEEKDAY(E8,1)))</f>
        <v>Sa</v>
      </c>
      <c r="F7" s="38" t="str">
        <f>IF(F8="","",INDEX({"Su";"M";"Tu";"W";"Th";"F";"Sa"},WEEKDAY(F8,1)))</f>
        <v>Su</v>
      </c>
      <c r="G7" s="38" t="str">
        <f>IF(G8="","",INDEX({"Su";"M";"Tu";"W";"Th";"F";"Sa"},WEEKDAY(G8,1)))</f>
        <v>M</v>
      </c>
      <c r="H7" s="38" t="str">
        <f>IF(H8="","",INDEX({"Su";"M";"Tu";"W";"Th";"F";"Sa"},WEEKDAY(H8,1)))</f>
        <v>Tu</v>
      </c>
      <c r="I7" s="38" t="str">
        <f>IF(I8="","",INDEX({"Su";"M";"Tu";"W";"Th";"F";"Sa"},WEEKDAY(I8,1)))</f>
        <v>W</v>
      </c>
      <c r="J7" s="38" t="str">
        <f>IF(J8="","",INDEX({"Su";"M";"Tu";"W";"Th";"F";"Sa"},WEEKDAY(J8,1)))</f>
        <v>Th</v>
      </c>
      <c r="K7" s="38" t="str">
        <f>IF(K8="","",INDEX({"Su";"M";"Tu";"W";"Th";"F";"Sa"},WEEKDAY(K8,1)))</f>
        <v>F</v>
      </c>
      <c r="L7" s="38" t="str">
        <f>IF(L8="","",INDEX({"Su";"M";"Tu";"W";"Th";"F";"Sa"},WEEKDAY(L8,1)))</f>
        <v>Sa</v>
      </c>
      <c r="M7" s="38" t="str">
        <f>IF(M8="","",INDEX({"Su";"M";"Tu";"W";"Th";"F";"Sa"},WEEKDAY(M8,1)))</f>
        <v>Su</v>
      </c>
      <c r="N7" s="38" t="str">
        <f>IF(N8="","",INDEX({"Su";"M";"Tu";"W";"Th";"F";"Sa"},WEEKDAY(N8,1)))</f>
        <v>M</v>
      </c>
      <c r="O7" s="38" t="str">
        <f>IF(O8="","",INDEX({"Su";"M";"Tu";"W";"Th";"F";"Sa"},WEEKDAY(O8,1)))</f>
        <v>Tu</v>
      </c>
      <c r="P7" s="38" t="str">
        <f>IF(P8="","",INDEX({"Su";"M";"Tu";"W";"Th";"F";"Sa"},WEEKDAY(P8,1)))</f>
        <v>W</v>
      </c>
      <c r="Q7" s="38" t="str">
        <f>IF(Q8="","",INDEX({"Su";"M";"Tu";"W";"Th";"F";"Sa"},WEEKDAY(Q8,1)))</f>
        <v>Th</v>
      </c>
      <c r="R7" s="38" t="str">
        <f>IF(R8="","",INDEX({"Su";"M";"Tu";"W";"Th";"F";"Sa"},WEEKDAY(R8,1)))</f>
        <v>F</v>
      </c>
      <c r="S7" s="38" t="str">
        <f>IF(S8="","",INDEX({"Su";"M";"Tu";"W";"Th";"F";"Sa"},WEEKDAY(S8,1)))</f>
        <v>Sa</v>
      </c>
      <c r="T7" s="38" t="str">
        <f>IF(T8="","",INDEX({"Su";"M";"Tu";"W";"Th";"F";"Sa"},WEEKDAY(T8,1)))</f>
        <v>Su</v>
      </c>
      <c r="U7" s="38" t="str">
        <f>IF(U8="","",INDEX({"Su";"M";"Tu";"W";"Th";"F";"Sa"},WEEKDAY(U8,1)))</f>
        <v>M</v>
      </c>
      <c r="V7" s="38" t="str">
        <f>IF(V8="","",INDEX({"Su";"M";"Tu";"W";"Th";"F";"Sa"},WEEKDAY(V8,1)))</f>
        <v>Tu</v>
      </c>
      <c r="W7" s="38" t="str">
        <f>IF(W8="","",INDEX({"Su";"M";"Tu";"W";"Th";"F";"Sa"},WEEKDAY(W8,1)))</f>
        <v>W</v>
      </c>
      <c r="X7" s="38" t="str">
        <f>IF(X8="","",INDEX({"Su";"M";"Tu";"W";"Th";"F";"Sa"},WEEKDAY(X8,1)))</f>
        <v>Th</v>
      </c>
      <c r="Y7" s="38" t="str">
        <f>IF(Y8="","",INDEX({"Su";"M";"Tu";"W";"Th";"F";"Sa"},WEEKDAY(Y8,1)))</f>
        <v>F</v>
      </c>
      <c r="Z7" s="38" t="str">
        <f>IF(Z8="","",INDEX({"Su";"M";"Tu";"W";"Th";"F";"Sa"},WEEKDAY(Z8,1)))</f>
        <v>Sa</v>
      </c>
      <c r="AA7" s="38" t="str">
        <f>IF(AA8="","",INDEX({"Su";"M";"Tu";"W";"Th";"F";"Sa"},WEEKDAY(AA8,1)))</f>
        <v>Su</v>
      </c>
      <c r="AB7" s="38" t="str">
        <f>IF(AB8="","",INDEX({"Su";"M";"Tu";"W";"Th";"F";"Sa"},WEEKDAY(AB8,1)))</f>
        <v>M</v>
      </c>
      <c r="AC7" s="38" t="str">
        <f>IF(AC8="","",INDEX({"Su";"M";"Tu";"W";"Th";"F";"Sa"},WEEKDAY(AC8,1)))</f>
        <v>Tu</v>
      </c>
      <c r="AD7" s="38" t="str">
        <f>IF(AD8="","",INDEX({"Su";"M";"Tu";"W";"Th";"F";"Sa"},WEEKDAY(AD8,1)))</f>
        <v>W</v>
      </c>
      <c r="AE7" s="38" t="str">
        <f>IF(AE8="","",INDEX({"Su";"M";"Tu";"W";"Th";"F";"Sa"},WEEKDAY(AE8,1)))</f>
        <v>Th</v>
      </c>
      <c r="AF7" s="38" t="str">
        <f>IF(AF8="","",INDEX({"Su";"M";"Tu";"W";"Th";"F";"Sa"},WEEKDAY(AF8,1)))</f>
        <v>F</v>
      </c>
      <c r="AG7" s="38" t="str">
        <f>IF(AG8="","",INDEX({"Su";"M";"Tu";"W";"Th";"F";"Sa"},WEEKDAY(AG8,1)))</f>
        <v>Sa</v>
      </c>
      <c r="AH7" s="43">
        <f>SUM(AH9:AH13)</f>
        <v>0</v>
      </c>
      <c r="AI7" s="44">
        <f t="shared" ref="AI7:AM7" si="0">SUM(AI9:AI13)</f>
        <v>0</v>
      </c>
      <c r="AJ7" s="44">
        <f t="shared" si="0"/>
        <v>0</v>
      </c>
      <c r="AK7" s="44">
        <f t="shared" si="0"/>
        <v>0</v>
      </c>
      <c r="AL7" s="44">
        <f t="shared" si="0"/>
        <v>0</v>
      </c>
      <c r="AM7" s="45">
        <f t="shared" si="0"/>
        <v>0</v>
      </c>
      <c r="AN7" s="15"/>
    </row>
    <row r="8" spans="1:40" ht="19.899999999999999" customHeight="1" x14ac:dyDescent="0.2">
      <c r="A8"/>
      <c r="B8" s="32" t="s">
        <v>18</v>
      </c>
      <c r="C8" s="33">
        <f>DATE(Summary!C6,12,1)</f>
        <v>44896</v>
      </c>
      <c r="D8" s="33">
        <f>C8+1</f>
        <v>44897</v>
      </c>
      <c r="E8" s="33">
        <f t="shared" ref="E8:AC8" si="1">D8+1</f>
        <v>44898</v>
      </c>
      <c r="F8" s="33">
        <f t="shared" si="1"/>
        <v>44899</v>
      </c>
      <c r="G8" s="33">
        <f>F8+1</f>
        <v>44900</v>
      </c>
      <c r="H8" s="33">
        <f t="shared" si="1"/>
        <v>44901</v>
      </c>
      <c r="I8" s="33">
        <f t="shared" si="1"/>
        <v>44902</v>
      </c>
      <c r="J8" s="33">
        <f t="shared" si="1"/>
        <v>44903</v>
      </c>
      <c r="K8" s="33">
        <f t="shared" si="1"/>
        <v>44904</v>
      </c>
      <c r="L8" s="33">
        <f>K8+1</f>
        <v>44905</v>
      </c>
      <c r="M8" s="33">
        <f>L8+1</f>
        <v>44906</v>
      </c>
      <c r="N8" s="33">
        <f t="shared" si="1"/>
        <v>44907</v>
      </c>
      <c r="O8" s="33">
        <f t="shared" si="1"/>
        <v>44908</v>
      </c>
      <c r="P8" s="33">
        <f t="shared" si="1"/>
        <v>44909</v>
      </c>
      <c r="Q8" s="33">
        <f t="shared" si="1"/>
        <v>44910</v>
      </c>
      <c r="R8" s="33">
        <f>Q8+1</f>
        <v>44911</v>
      </c>
      <c r="S8" s="33">
        <f t="shared" si="1"/>
        <v>44912</v>
      </c>
      <c r="T8" s="33">
        <f t="shared" si="1"/>
        <v>44913</v>
      </c>
      <c r="U8" s="33">
        <f t="shared" si="1"/>
        <v>44914</v>
      </c>
      <c r="V8" s="33">
        <f t="shared" si="1"/>
        <v>44915</v>
      </c>
      <c r="W8" s="33">
        <f t="shared" si="1"/>
        <v>44916</v>
      </c>
      <c r="X8" s="33">
        <f>W8+1</f>
        <v>44917</v>
      </c>
      <c r="Y8" s="33">
        <f t="shared" si="1"/>
        <v>44918</v>
      </c>
      <c r="Z8" s="33">
        <f t="shared" si="1"/>
        <v>44919</v>
      </c>
      <c r="AA8" s="33">
        <f t="shared" si="1"/>
        <v>44920</v>
      </c>
      <c r="AB8" s="33">
        <f t="shared" si="1"/>
        <v>44921</v>
      </c>
      <c r="AC8" s="33">
        <f t="shared" si="1"/>
        <v>44922</v>
      </c>
      <c r="AD8" s="33">
        <f>AC8+1</f>
        <v>44923</v>
      </c>
      <c r="AE8" s="33">
        <f>IF(MONTH($AD8+1)&gt;MONTH($C$8),"",$AD8+1)</f>
        <v>44924</v>
      </c>
      <c r="AF8" s="33">
        <f>IF(MONTH($AD8+2)&gt;MONTH($C$8),"",$AD8+2)</f>
        <v>44925</v>
      </c>
      <c r="AG8" s="41">
        <f>IF(MONTH($AD8+3)&gt;MONTH($C$8),"",$AD8+3)</f>
        <v>44926</v>
      </c>
      <c r="AH8" s="46" t="str">
        <f>Summary!C9</f>
        <v>V</v>
      </c>
      <c r="AI8" s="31" t="str">
        <f>Summary!D9</f>
        <v>S</v>
      </c>
      <c r="AJ8" s="31" t="str">
        <f>Summary!E9</f>
        <v>P</v>
      </c>
      <c r="AK8" s="31" t="str">
        <f>Summary!F9</f>
        <v>D</v>
      </c>
      <c r="AL8" s="31" t="str">
        <f>Summary!G9</f>
        <v>O</v>
      </c>
      <c r="AM8" s="47" t="str">
        <f>Summary!H9</f>
        <v>U</v>
      </c>
      <c r="AN8" s="15"/>
    </row>
    <row r="9" spans="1:40" ht="19.899999999999999" customHeight="1" x14ac:dyDescent="0.2">
      <c r="A9"/>
      <c r="B9" s="16" t="str">
        <f>VLOOKUP(Summary!B10,Summary!$B$9:$B$14,1,0)</f>
        <v>Vetoria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  <c r="AH9" s="48">
        <f t="shared" ref="AH9:AM13" si="2">COUNTIF($C9:$AG9,AH$8)+0.5*COUNTIF($C9:$AG9,AH$8&amp;"H")+0.5*COUNTIF($C9:$AG9,"H"&amp;AH$8)</f>
        <v>0</v>
      </c>
      <c r="AI9" s="34">
        <f t="shared" si="2"/>
        <v>0</v>
      </c>
      <c r="AJ9" s="34">
        <f t="shared" si="2"/>
        <v>0</v>
      </c>
      <c r="AK9" s="34">
        <f t="shared" si="2"/>
        <v>0</v>
      </c>
      <c r="AL9" s="34">
        <f t="shared" si="2"/>
        <v>0</v>
      </c>
      <c r="AM9" s="49">
        <f t="shared" si="2"/>
        <v>0</v>
      </c>
      <c r="AN9" s="15"/>
    </row>
    <row r="10" spans="1:40" ht="19.899999999999999" customHeight="1" x14ac:dyDescent="0.2">
      <c r="A10"/>
      <c r="B10" s="16" t="str">
        <f>VLOOKUP(Summary!B11,Summary!$B$9:$B$14,1,0)</f>
        <v>Hundo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  <c r="AH10" s="48">
        <f t="shared" si="2"/>
        <v>0</v>
      </c>
      <c r="AI10" s="34">
        <f t="shared" si="2"/>
        <v>0</v>
      </c>
      <c r="AJ10" s="34">
        <f t="shared" si="2"/>
        <v>0</v>
      </c>
      <c r="AK10" s="34">
        <f t="shared" si="2"/>
        <v>0</v>
      </c>
      <c r="AL10" s="34">
        <f t="shared" si="2"/>
        <v>0</v>
      </c>
      <c r="AM10" s="49">
        <f t="shared" si="2"/>
        <v>0</v>
      </c>
      <c r="AN10" s="15"/>
    </row>
    <row r="11" spans="1:40" ht="19.899999999999999" customHeight="1" x14ac:dyDescent="0.2">
      <c r="A11"/>
      <c r="B11" s="16" t="str">
        <f>VLOOKUP(Summary!B12,Summary!$B$9:$B$14,1,0)</f>
        <v>Jonny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48">
        <f t="shared" si="2"/>
        <v>0</v>
      </c>
      <c r="AI11" s="34">
        <f t="shared" si="2"/>
        <v>0</v>
      </c>
      <c r="AJ11" s="34">
        <f t="shared" si="2"/>
        <v>0</v>
      </c>
      <c r="AK11" s="34">
        <f t="shared" si="2"/>
        <v>0</v>
      </c>
      <c r="AL11" s="34">
        <f t="shared" si="2"/>
        <v>0</v>
      </c>
      <c r="AM11" s="49">
        <f t="shared" si="2"/>
        <v>0</v>
      </c>
      <c r="AN11" s="15"/>
    </row>
    <row r="12" spans="1:40" ht="19.899999999999999" customHeight="1" x14ac:dyDescent="0.2">
      <c r="A12"/>
      <c r="B12" s="16" t="str">
        <f>VLOOKUP(Summary!B13,Summary!$B$9:$B$14,1,0)</f>
        <v>Luca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  <c r="AH12" s="48">
        <f t="shared" si="2"/>
        <v>0</v>
      </c>
      <c r="AI12" s="34">
        <f t="shared" si="2"/>
        <v>0</v>
      </c>
      <c r="AJ12" s="34">
        <f t="shared" si="2"/>
        <v>0</v>
      </c>
      <c r="AK12" s="34">
        <f t="shared" si="2"/>
        <v>0</v>
      </c>
      <c r="AL12" s="34">
        <f t="shared" si="2"/>
        <v>0</v>
      </c>
      <c r="AM12" s="49">
        <f t="shared" si="2"/>
        <v>0</v>
      </c>
      <c r="AN12" s="15"/>
    </row>
    <row r="13" spans="1:40" ht="19.899999999999999" customHeight="1" thickBot="1" x14ac:dyDescent="0.25">
      <c r="A13"/>
      <c r="B13" s="16" t="str">
        <f>VLOOKUP(Summary!B14,Summary!$B$9:$B$14,1,0)</f>
        <v>Oliver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50">
        <f t="shared" si="2"/>
        <v>0</v>
      </c>
      <c r="AI13" s="51">
        <f t="shared" si="2"/>
        <v>0</v>
      </c>
      <c r="AJ13" s="51">
        <f t="shared" si="2"/>
        <v>0</v>
      </c>
      <c r="AK13" s="51">
        <f t="shared" si="2"/>
        <v>0</v>
      </c>
      <c r="AL13" s="51">
        <f t="shared" si="2"/>
        <v>0</v>
      </c>
      <c r="AM13" s="52">
        <f t="shared" si="2"/>
        <v>0</v>
      </c>
      <c r="AN13" s="15"/>
    </row>
    <row r="14" spans="1:40" ht="19.899999999999999" customHeight="1" x14ac:dyDescent="0.2">
      <c r="A14" s="63"/>
      <c r="B14" s="6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9.899999999999999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</sheetData>
  <mergeCells count="3">
    <mergeCell ref="AH6:AM6"/>
    <mergeCell ref="B6:AG6"/>
    <mergeCell ref="A14:B14"/>
  </mergeCells>
  <conditionalFormatting sqref="C9:AG13">
    <cfRule type="expression" dxfId="3" priority="3" stopIfTrue="1">
      <formula>OR(WEEKDAY(C$8)=1,WEEKDAY(C$8)=7)</formula>
    </cfRule>
    <cfRule type="expression" dxfId="2" priority="4" stopIfTrue="1">
      <formula>C$8=""</formula>
    </cfRule>
  </conditionalFormatting>
  <conditionalFormatting sqref="C8:AG8">
    <cfRule type="expression" dxfId="1" priority="1" stopIfTrue="1">
      <formula>OR(WEEKDAY(C$8,1)=1,WEEKDAY(C$8,1)=7)</formula>
    </cfRule>
    <cfRule type="cellIs" dxfId="0" priority="2" stopIfTrue="1" operator="equal">
      <formula>""</formula>
    </cfRule>
  </conditionalFormatting>
  <dataValidations count="1">
    <dataValidation type="list" allowBlank="1" sqref="C9:AG13" xr:uid="{C257D025-F360-4D05-8485-A1ED7881C9D5}">
      <formula1>$AH$8:$AM$8</formula1>
    </dataValidation>
  </dataValidations>
  <printOptions horizontalCentered="1"/>
  <pageMargins left="0.25" right="0.25" top="0.25" bottom="0.25" header="0.5" footer="0.5"/>
  <pageSetup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4:AN17"/>
  <sheetViews>
    <sheetView showGridLines="0" zoomScaleNormal="100" workbookViewId="0"/>
  </sheetViews>
  <sheetFormatPr defaultColWidth="9.140625" defaultRowHeight="19.899999999999999" customHeight="1" x14ac:dyDescent="0.2"/>
  <cols>
    <col min="1" max="1" width="3.7109375" style="14" customWidth="1"/>
    <col min="2" max="2" width="18.7109375" style="14" customWidth="1"/>
    <col min="3" max="33" width="3.28515625" style="14" customWidth="1"/>
    <col min="34" max="38" width="4.28515625" style="14" customWidth="1"/>
    <col min="39" max="39" width="4.85546875" style="14" bestFit="1" customWidth="1"/>
    <col min="40" max="16384" width="9.140625" style="14"/>
  </cols>
  <sheetData>
    <row r="4" spans="2:40" s="3" customFormat="1" ht="19.899999999999999" customHeight="1" x14ac:dyDescent="0.2">
      <c r="B4" s="8" t="str">
        <f>"January "&amp;Summary!$C$6</f>
        <v>January 2022</v>
      </c>
      <c r="C4" s="8"/>
      <c r="D4" s="8"/>
      <c r="E4" s="8"/>
      <c r="F4" s="8"/>
      <c r="G4" s="8"/>
      <c r="H4" s="8"/>
      <c r="I4" s="8"/>
      <c r="J4" s="8"/>
      <c r="K4" s="8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2"/>
    </row>
    <row r="5" spans="2:40" s="3" customFormat="1" ht="19.899999999999999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2:40" s="3" customFormat="1" ht="19.899999999999999" customHeight="1" x14ac:dyDescent="0.2">
      <c r="B6" s="61" t="str">
        <f>B4</f>
        <v>January 2022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 t="s">
        <v>0</v>
      </c>
      <c r="AI6" s="61"/>
      <c r="AJ6" s="61"/>
      <c r="AK6" s="61"/>
      <c r="AL6" s="61"/>
      <c r="AM6" s="61"/>
      <c r="AN6" s="4"/>
    </row>
    <row r="7" spans="2:40" ht="19.899999999999999" customHeight="1" x14ac:dyDescent="0.2">
      <c r="B7" s="30" t="s">
        <v>20</v>
      </c>
      <c r="C7" s="30" t="str">
        <f>IF(C8="","",INDEX({"Su";"M";"Tu";"W";"Th";"F";"Sa"},WEEKDAY(C8,1)))</f>
        <v>Sa</v>
      </c>
      <c r="D7" s="30" t="str">
        <f>IF(D8="","",INDEX({"Su";"M";"Tu";"W";"Th";"F";"Sa"},WEEKDAY(D8,1)))</f>
        <v>Su</v>
      </c>
      <c r="E7" s="30" t="str">
        <f>IF(E8="","",INDEX({"Su";"M";"Tu";"W";"Th";"F";"Sa"},WEEKDAY(E8,1)))</f>
        <v>M</v>
      </c>
      <c r="F7" s="30" t="str">
        <f>IF(F8="","",INDEX({"Su";"M";"Tu";"W";"Th";"F";"Sa"},WEEKDAY(F8,1)))</f>
        <v>Tu</v>
      </c>
      <c r="G7" s="30" t="str">
        <f>IF(G8="","",INDEX({"Su";"M";"Tu";"W";"Th";"F";"Sa"},WEEKDAY(G8,1)))</f>
        <v>W</v>
      </c>
      <c r="H7" s="30" t="str">
        <f>IF(H8="","",INDEX({"Su";"M";"Tu";"W";"Th";"F";"Sa"},WEEKDAY(H8,1)))</f>
        <v>Th</v>
      </c>
      <c r="I7" s="30" t="str">
        <f>IF(I8="","",INDEX({"Su";"M";"Tu";"W";"Th";"F";"Sa"},WEEKDAY(I8,1)))</f>
        <v>F</v>
      </c>
      <c r="J7" s="30" t="str">
        <f>IF(J8="","",INDEX({"Su";"M";"Tu";"W";"Th";"F";"Sa"},WEEKDAY(J8,1)))</f>
        <v>Sa</v>
      </c>
      <c r="K7" s="30" t="str">
        <f>IF(K8="","",INDEX({"Su";"M";"Tu";"W";"Th";"F";"Sa"},WEEKDAY(K8,1)))</f>
        <v>Su</v>
      </c>
      <c r="L7" s="30" t="str">
        <f>IF(L8="","",INDEX({"Su";"M";"Tu";"W";"Th";"F";"Sa"},WEEKDAY(L8,1)))</f>
        <v>M</v>
      </c>
      <c r="M7" s="30" t="str">
        <f>IF(M8="","",INDEX({"Su";"M";"Tu";"W";"Th";"F";"Sa"},WEEKDAY(M8,1)))</f>
        <v>Tu</v>
      </c>
      <c r="N7" s="30" t="str">
        <f>IF(N8="","",INDEX({"Su";"M";"Tu";"W";"Th";"F";"Sa"},WEEKDAY(N8,1)))</f>
        <v>W</v>
      </c>
      <c r="O7" s="30" t="str">
        <f>IF(O8="","",INDEX({"Su";"M";"Tu";"W";"Th";"F";"Sa"},WEEKDAY(O8,1)))</f>
        <v>Th</v>
      </c>
      <c r="P7" s="30" t="str">
        <f>IF(P8="","",INDEX({"Su";"M";"Tu";"W";"Th";"F";"Sa"},WEEKDAY(P8,1)))</f>
        <v>F</v>
      </c>
      <c r="Q7" s="30" t="str">
        <f>IF(Q8="","",INDEX({"Su";"M";"Tu";"W";"Th";"F";"Sa"},WEEKDAY(Q8,1)))</f>
        <v>Sa</v>
      </c>
      <c r="R7" s="30" t="str">
        <f>IF(R8="","",INDEX({"Su";"M";"Tu";"W";"Th";"F";"Sa"},WEEKDAY(R8,1)))</f>
        <v>Su</v>
      </c>
      <c r="S7" s="30" t="str">
        <f>IF(S8="","",INDEX({"Su";"M";"Tu";"W";"Th";"F";"Sa"},WEEKDAY(S8,1)))</f>
        <v>M</v>
      </c>
      <c r="T7" s="30" t="str">
        <f>IF(T8="","",INDEX({"Su";"M";"Tu";"W";"Th";"F";"Sa"},WEEKDAY(T8,1)))</f>
        <v>Tu</v>
      </c>
      <c r="U7" s="30" t="str">
        <f>IF(U8="","",INDEX({"Su";"M";"Tu";"W";"Th";"F";"Sa"},WEEKDAY(U8,1)))</f>
        <v>W</v>
      </c>
      <c r="V7" s="30" t="str">
        <f>IF(V8="","",INDEX({"Su";"M";"Tu";"W";"Th";"F";"Sa"},WEEKDAY(V8,1)))</f>
        <v>Th</v>
      </c>
      <c r="W7" s="30" t="str">
        <f>IF(W8="","",INDEX({"Su";"M";"Tu";"W";"Th";"F";"Sa"},WEEKDAY(W8,1)))</f>
        <v>F</v>
      </c>
      <c r="X7" s="30" t="str">
        <f>IF(X8="","",INDEX({"Su";"M";"Tu";"W";"Th";"F";"Sa"},WEEKDAY(X8,1)))</f>
        <v>Sa</v>
      </c>
      <c r="Y7" s="30" t="str">
        <f>IF(Y8="","",INDEX({"Su";"M";"Tu";"W";"Th";"F";"Sa"},WEEKDAY(Y8,1)))</f>
        <v>Su</v>
      </c>
      <c r="Z7" s="30" t="str">
        <f>IF(Z8="","",INDEX({"Su";"M";"Tu";"W";"Th";"F";"Sa"},WEEKDAY(Z8,1)))</f>
        <v>M</v>
      </c>
      <c r="AA7" s="30" t="str">
        <f>IF(AA8="","",INDEX({"Su";"M";"Tu";"W";"Th";"F";"Sa"},WEEKDAY(AA8,1)))</f>
        <v>Tu</v>
      </c>
      <c r="AB7" s="30" t="str">
        <f>IF(AB8="","",INDEX({"Su";"M";"Tu";"W";"Th";"F";"Sa"},WEEKDAY(AB8,1)))</f>
        <v>W</v>
      </c>
      <c r="AC7" s="30" t="str">
        <f>IF(AC8="","",INDEX({"Su";"M";"Tu";"W";"Th";"F";"Sa"},WEEKDAY(AC8,1)))</f>
        <v>Th</v>
      </c>
      <c r="AD7" s="30" t="str">
        <f>IF(AD8="","",INDEX({"Su";"M";"Tu";"W";"Th";"F";"Sa"},WEEKDAY(AD8,1)))</f>
        <v>F</v>
      </c>
      <c r="AE7" s="30" t="str">
        <f>IF(AE8="","",INDEX({"Su";"M";"Tu";"W";"Th";"F";"Sa"},WEEKDAY(AE8,1)))</f>
        <v>Sa</v>
      </c>
      <c r="AF7" s="30" t="str">
        <f>IF(AF8="","",INDEX({"Su";"M";"Tu";"W";"Th";"F";"Sa"},WEEKDAY(AF8,1)))</f>
        <v>Su</v>
      </c>
      <c r="AG7" s="30" t="str">
        <f>IF(AG8="","",INDEX({"Su";"M";"Tu";"W";"Th";"F";"Sa"},WEEKDAY(AG8,1)))</f>
        <v>M</v>
      </c>
      <c r="AH7" s="43">
        <f>SUM(AH9:AH13)</f>
        <v>2</v>
      </c>
      <c r="AI7" s="44">
        <f t="shared" ref="AI7:AM7" si="0">SUM(AI9:AI13)</f>
        <v>6</v>
      </c>
      <c r="AJ7" s="44">
        <f t="shared" si="0"/>
        <v>3</v>
      </c>
      <c r="AK7" s="44">
        <f t="shared" si="0"/>
        <v>1</v>
      </c>
      <c r="AL7" s="44">
        <f t="shared" si="0"/>
        <v>0</v>
      </c>
      <c r="AM7" s="45">
        <f t="shared" si="0"/>
        <v>10</v>
      </c>
      <c r="AN7" s="15"/>
    </row>
    <row r="8" spans="2:40" ht="19.899999999999999" customHeight="1" x14ac:dyDescent="0.2">
      <c r="B8" s="32" t="s">
        <v>18</v>
      </c>
      <c r="C8" s="33">
        <f>DATE(Summary!$C$6,1,1)</f>
        <v>44562</v>
      </c>
      <c r="D8" s="33">
        <f>C8+1</f>
        <v>44563</v>
      </c>
      <c r="E8" s="33">
        <f t="shared" ref="E8:AC8" si="1">D8+1</f>
        <v>44564</v>
      </c>
      <c r="F8" s="33">
        <f t="shared" si="1"/>
        <v>44565</v>
      </c>
      <c r="G8" s="33">
        <f>F8+1</f>
        <v>44566</v>
      </c>
      <c r="H8" s="33">
        <f t="shared" si="1"/>
        <v>44567</v>
      </c>
      <c r="I8" s="33">
        <f t="shared" si="1"/>
        <v>44568</v>
      </c>
      <c r="J8" s="33">
        <f t="shared" si="1"/>
        <v>44569</v>
      </c>
      <c r="K8" s="33">
        <f t="shared" si="1"/>
        <v>44570</v>
      </c>
      <c r="L8" s="33">
        <f>K8+1</f>
        <v>44571</v>
      </c>
      <c r="M8" s="33">
        <f>L8+1</f>
        <v>44572</v>
      </c>
      <c r="N8" s="33">
        <f t="shared" si="1"/>
        <v>44573</v>
      </c>
      <c r="O8" s="33">
        <f t="shared" si="1"/>
        <v>44574</v>
      </c>
      <c r="P8" s="33">
        <f t="shared" si="1"/>
        <v>44575</v>
      </c>
      <c r="Q8" s="33">
        <f t="shared" si="1"/>
        <v>44576</v>
      </c>
      <c r="R8" s="33">
        <f>Q8+1</f>
        <v>44577</v>
      </c>
      <c r="S8" s="33">
        <f t="shared" si="1"/>
        <v>44578</v>
      </c>
      <c r="T8" s="33">
        <f t="shared" si="1"/>
        <v>44579</v>
      </c>
      <c r="U8" s="33">
        <f t="shared" si="1"/>
        <v>44580</v>
      </c>
      <c r="V8" s="33">
        <f t="shared" si="1"/>
        <v>44581</v>
      </c>
      <c r="W8" s="33">
        <f t="shared" si="1"/>
        <v>44582</v>
      </c>
      <c r="X8" s="33">
        <f>W8+1</f>
        <v>44583</v>
      </c>
      <c r="Y8" s="33">
        <f t="shared" si="1"/>
        <v>44584</v>
      </c>
      <c r="Z8" s="33">
        <f t="shared" si="1"/>
        <v>44585</v>
      </c>
      <c r="AA8" s="33">
        <f t="shared" si="1"/>
        <v>44586</v>
      </c>
      <c r="AB8" s="33">
        <f t="shared" si="1"/>
        <v>44587</v>
      </c>
      <c r="AC8" s="33">
        <f t="shared" si="1"/>
        <v>44588</v>
      </c>
      <c r="AD8" s="33">
        <f>AC8+1</f>
        <v>44589</v>
      </c>
      <c r="AE8" s="33">
        <f>IF(MONTH($AD8+1)&gt;MONTH($C$8),"",$AD8+1)</f>
        <v>44590</v>
      </c>
      <c r="AF8" s="33">
        <f>IF(MONTH($AD8+2)&gt;MONTH($C$8),"",$AD8+2)</f>
        <v>44591</v>
      </c>
      <c r="AG8" s="41">
        <f>IF(MONTH($AD8+3)&gt;MONTH($C$8),"",$AD8+3)</f>
        <v>44592</v>
      </c>
      <c r="AH8" s="46" t="str">
        <f>Summary!C9</f>
        <v>V</v>
      </c>
      <c r="AI8" s="31" t="str">
        <f>Summary!D9</f>
        <v>S</v>
      </c>
      <c r="AJ8" s="31" t="str">
        <f>Summary!E9</f>
        <v>P</v>
      </c>
      <c r="AK8" s="31" t="str">
        <f>Summary!F9</f>
        <v>D</v>
      </c>
      <c r="AL8" s="31" t="str">
        <f>Summary!G9</f>
        <v>O</v>
      </c>
      <c r="AM8" s="47" t="str">
        <f>Summary!H9</f>
        <v>U</v>
      </c>
      <c r="AN8" s="15"/>
    </row>
    <row r="9" spans="2:40" ht="19.899999999999999" customHeight="1" x14ac:dyDescent="0.2">
      <c r="B9" s="37" t="str">
        <f>VLOOKUP(Summary!B10,Summary!$B$9:$B$14,1,0)</f>
        <v>Vetoria</v>
      </c>
      <c r="C9" s="6"/>
      <c r="D9" s="6"/>
      <c r="E9" s="6"/>
      <c r="F9" s="6"/>
      <c r="G9" s="6"/>
      <c r="H9" s="6"/>
      <c r="I9" s="6" t="s">
        <v>5</v>
      </c>
      <c r="J9" s="6"/>
      <c r="K9" s="6"/>
      <c r="L9" s="6" t="s">
        <v>5</v>
      </c>
      <c r="M9" s="6"/>
      <c r="N9" s="6"/>
      <c r="O9" s="6"/>
      <c r="P9" s="6"/>
      <c r="Q9" s="6"/>
      <c r="R9" s="6"/>
      <c r="S9" s="6"/>
      <c r="T9" s="6"/>
      <c r="U9" s="6" t="s">
        <v>4</v>
      </c>
      <c r="V9" s="6"/>
      <c r="W9" s="6"/>
      <c r="X9" s="6"/>
      <c r="Y9" s="6"/>
      <c r="Z9" s="6"/>
      <c r="AA9" s="6"/>
      <c r="AB9" s="6" t="s">
        <v>5</v>
      </c>
      <c r="AC9" s="6"/>
      <c r="AD9" s="6"/>
      <c r="AE9" s="6"/>
      <c r="AF9" s="6"/>
      <c r="AG9" s="7"/>
      <c r="AH9" s="53">
        <f t="shared" ref="AH9:AM13" si="2">COUNTIF($C9:$AG9,AH$8)+0.5*COUNTIF($C9:$AG9,AH$8&amp;"H")+0.5*COUNTIF($C9:$AG9,"H"&amp;AH$8)</f>
        <v>1</v>
      </c>
      <c r="AI9" s="42">
        <f t="shared" si="2"/>
        <v>3</v>
      </c>
      <c r="AJ9" s="42">
        <f t="shared" si="2"/>
        <v>0</v>
      </c>
      <c r="AK9" s="42">
        <f t="shared" si="2"/>
        <v>0</v>
      </c>
      <c r="AL9" s="42">
        <f t="shared" si="2"/>
        <v>0</v>
      </c>
      <c r="AM9" s="54">
        <f t="shared" si="2"/>
        <v>0</v>
      </c>
      <c r="AN9" s="15"/>
    </row>
    <row r="10" spans="2:40" ht="19.899999999999999" customHeight="1" x14ac:dyDescent="0.2">
      <c r="B10" s="37" t="str">
        <f>VLOOKUP(Summary!B11,Summary!$B$9:$B$14,1,0)</f>
        <v>Hundo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 t="s">
        <v>5</v>
      </c>
      <c r="Q10" s="6"/>
      <c r="R10" s="6"/>
      <c r="S10" s="6"/>
      <c r="T10" s="6"/>
      <c r="U10" s="6"/>
      <c r="V10" s="6"/>
      <c r="W10" s="6"/>
      <c r="X10" s="6"/>
      <c r="Y10" s="6"/>
      <c r="Z10" s="6" t="s">
        <v>2</v>
      </c>
      <c r="AA10" s="6" t="s">
        <v>2</v>
      </c>
      <c r="AB10" s="6"/>
      <c r="AC10" s="6"/>
      <c r="AD10" s="6"/>
      <c r="AE10" s="6"/>
      <c r="AF10" s="6"/>
      <c r="AG10" s="7"/>
      <c r="AH10" s="53">
        <f t="shared" si="2"/>
        <v>0</v>
      </c>
      <c r="AI10" s="42">
        <f t="shared" si="2"/>
        <v>1</v>
      </c>
      <c r="AJ10" s="42">
        <f t="shared" si="2"/>
        <v>2</v>
      </c>
      <c r="AK10" s="42">
        <f t="shared" si="2"/>
        <v>0</v>
      </c>
      <c r="AL10" s="42">
        <f t="shared" si="2"/>
        <v>0</v>
      </c>
      <c r="AM10" s="54">
        <f t="shared" si="2"/>
        <v>0</v>
      </c>
      <c r="AN10" s="15"/>
    </row>
    <row r="11" spans="2:40" ht="19.899999999999999" customHeight="1" x14ac:dyDescent="0.2">
      <c r="B11" s="37" t="str">
        <f>VLOOKUP(Summary!B12,Summary!$B$9:$B$14,1,0)</f>
        <v>Jonny</v>
      </c>
      <c r="C11" s="6"/>
      <c r="D11" s="6"/>
      <c r="E11" s="6" t="s">
        <v>5</v>
      </c>
      <c r="F11" s="6" t="s">
        <v>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 t="s">
        <v>6</v>
      </c>
      <c r="AA11" s="6"/>
      <c r="AB11" s="6"/>
      <c r="AC11" s="6"/>
      <c r="AD11" s="6"/>
      <c r="AE11" s="6"/>
      <c r="AF11" s="6"/>
      <c r="AG11" s="7"/>
      <c r="AH11" s="53">
        <f t="shared" si="2"/>
        <v>0</v>
      </c>
      <c r="AI11" s="42">
        <f t="shared" si="2"/>
        <v>2</v>
      </c>
      <c r="AJ11" s="42">
        <f t="shared" si="2"/>
        <v>0</v>
      </c>
      <c r="AK11" s="42">
        <f t="shared" si="2"/>
        <v>1</v>
      </c>
      <c r="AL11" s="42">
        <f t="shared" si="2"/>
        <v>0</v>
      </c>
      <c r="AM11" s="54">
        <f t="shared" si="2"/>
        <v>0</v>
      </c>
      <c r="AN11" s="15"/>
    </row>
    <row r="12" spans="2:40" ht="19.899999999999999" customHeight="1" x14ac:dyDescent="0.2">
      <c r="B12" s="37" t="str">
        <f>VLOOKUP(Summary!B13,Summary!$B$9:$B$14,1,0)</f>
        <v>Luca</v>
      </c>
      <c r="C12" s="6"/>
      <c r="D12" s="6"/>
      <c r="E12" s="6"/>
      <c r="F12" s="6"/>
      <c r="G12" s="6"/>
      <c r="H12" s="6"/>
      <c r="I12" s="6"/>
      <c r="J12" s="6"/>
      <c r="K12" s="6"/>
      <c r="L12" s="6" t="s">
        <v>4</v>
      </c>
      <c r="M12" s="6"/>
      <c r="N12" s="6"/>
      <c r="O12" s="6"/>
      <c r="P12" s="6"/>
      <c r="Q12" s="6"/>
      <c r="R12" s="6"/>
      <c r="S12" s="6"/>
      <c r="T12" s="6"/>
      <c r="U12" s="6" t="s">
        <v>2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  <c r="AH12" s="53">
        <f t="shared" si="2"/>
        <v>1</v>
      </c>
      <c r="AI12" s="42">
        <f t="shared" si="2"/>
        <v>0</v>
      </c>
      <c r="AJ12" s="42">
        <f t="shared" si="2"/>
        <v>1</v>
      </c>
      <c r="AK12" s="42">
        <f t="shared" si="2"/>
        <v>0</v>
      </c>
      <c r="AL12" s="42">
        <f t="shared" si="2"/>
        <v>0</v>
      </c>
      <c r="AM12" s="54">
        <f t="shared" si="2"/>
        <v>0</v>
      </c>
      <c r="AN12" s="15"/>
    </row>
    <row r="13" spans="2:40" ht="19.899999999999999" customHeight="1" thickBot="1" x14ac:dyDescent="0.25">
      <c r="B13" s="37" t="str">
        <f>VLOOKUP(Summary!B14,Summary!$B$9:$B$14,1,0)</f>
        <v>Oliver</v>
      </c>
      <c r="C13" s="6"/>
      <c r="D13" s="6"/>
      <c r="E13" s="6"/>
      <c r="F13" s="6"/>
      <c r="G13" s="6" t="s">
        <v>1</v>
      </c>
      <c r="H13" s="6"/>
      <c r="I13" s="6" t="s">
        <v>1</v>
      </c>
      <c r="J13" s="6"/>
      <c r="K13" s="6"/>
      <c r="L13" s="6"/>
      <c r="M13" s="6"/>
      <c r="N13" s="6"/>
      <c r="O13" s="6" t="s">
        <v>1</v>
      </c>
      <c r="P13" s="6" t="s">
        <v>1</v>
      </c>
      <c r="Q13" s="6"/>
      <c r="R13" s="6"/>
      <c r="S13" s="6" t="s">
        <v>1</v>
      </c>
      <c r="T13" s="6"/>
      <c r="U13" s="6"/>
      <c r="V13" s="6" t="s">
        <v>1</v>
      </c>
      <c r="W13" s="6" t="s">
        <v>1</v>
      </c>
      <c r="X13" s="6"/>
      <c r="Y13" s="6"/>
      <c r="Z13" s="6" t="s">
        <v>1</v>
      </c>
      <c r="AA13" s="6"/>
      <c r="AB13" s="6"/>
      <c r="AC13" s="6" t="s">
        <v>1</v>
      </c>
      <c r="AD13" s="6" t="s">
        <v>1</v>
      </c>
      <c r="AE13" s="6"/>
      <c r="AF13" s="6"/>
      <c r="AG13" s="7"/>
      <c r="AH13" s="55">
        <f t="shared" si="2"/>
        <v>0</v>
      </c>
      <c r="AI13" s="56">
        <f t="shared" si="2"/>
        <v>0</v>
      </c>
      <c r="AJ13" s="56">
        <f t="shared" si="2"/>
        <v>0</v>
      </c>
      <c r="AK13" s="56">
        <f t="shared" si="2"/>
        <v>0</v>
      </c>
      <c r="AL13" s="56">
        <f t="shared" si="2"/>
        <v>0</v>
      </c>
      <c r="AM13" s="57">
        <f t="shared" si="2"/>
        <v>10</v>
      </c>
      <c r="AN13" s="15"/>
    </row>
    <row r="14" spans="2:40" s="15" customFormat="1" ht="19.899999999999999" customHeight="1" x14ac:dyDescent="0.2">
      <c r="B14" s="17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AF14"/>
      <c r="AG14"/>
      <c r="AH14"/>
      <c r="AI14"/>
      <c r="AJ14"/>
      <c r="AK14"/>
      <c r="AL14"/>
      <c r="AM14"/>
    </row>
    <row r="15" spans="2:40" ht="19.899999999999999" customHeight="1" x14ac:dyDescent="0.2">
      <c r="B15" s="1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2:40" ht="19.899999999999999" customHeight="1" x14ac:dyDescent="0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60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4:4" ht="19.899999999999999" customHeight="1" x14ac:dyDescent="0.25">
      <c r="D17" s="59"/>
    </row>
  </sheetData>
  <mergeCells count="2">
    <mergeCell ref="B6:AG6"/>
    <mergeCell ref="AH6:AM6"/>
  </mergeCells>
  <conditionalFormatting sqref="C8:AG8">
    <cfRule type="expression" dxfId="47" priority="2" stopIfTrue="1">
      <formula>OR(WEEKDAY(C$8,1)=1,WEEKDAY(C$8,1)=7)</formula>
    </cfRule>
    <cfRule type="cellIs" dxfId="46" priority="3" stopIfTrue="1" operator="equal">
      <formula>""</formula>
    </cfRule>
  </conditionalFormatting>
  <conditionalFormatting sqref="C9:AG13">
    <cfRule type="expression" dxfId="45" priority="4" stopIfTrue="1">
      <formula>OR(WEEKDAY(C$8)=1,WEEKDAY(C$8)=7)</formula>
    </cfRule>
    <cfRule type="expression" dxfId="44" priority="5" stopIfTrue="1">
      <formula>C$8=""</formula>
    </cfRule>
  </conditionalFormatting>
  <dataValidations count="1">
    <dataValidation type="list" allowBlank="1" sqref="C9:AG13" xr:uid="{D61F22B7-EBCC-4554-8AF3-56E48B495CA7}">
      <formula1>$AH$8:$AM$8</formula1>
    </dataValidation>
  </dataValidations>
  <printOptions horizontalCentered="1"/>
  <pageMargins left="0.25" right="0.25" top="0.25" bottom="0.25" header="0.5" footer="0.5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4:AN15"/>
  <sheetViews>
    <sheetView showGridLines="0" zoomScaleNormal="100" workbookViewId="0"/>
  </sheetViews>
  <sheetFormatPr defaultColWidth="9.140625" defaultRowHeight="19.899999999999999" customHeight="1" x14ac:dyDescent="0.2"/>
  <cols>
    <col min="1" max="1" width="3.7109375" style="14" customWidth="1"/>
    <col min="2" max="2" width="18.7109375" style="14" customWidth="1"/>
    <col min="3" max="33" width="3.28515625" style="14" customWidth="1"/>
    <col min="34" max="39" width="4.28515625" style="14" customWidth="1"/>
    <col min="40" max="16384" width="9.140625" style="14"/>
  </cols>
  <sheetData>
    <row r="4" spans="1:40" s="3" customFormat="1" ht="19.899999999999999" customHeight="1" x14ac:dyDescent="0.2">
      <c r="B4" s="8" t="str">
        <f>"February "&amp;Summary!$C$6</f>
        <v>February 2022</v>
      </c>
      <c r="C4" s="8"/>
      <c r="D4" s="8"/>
      <c r="E4" s="8"/>
      <c r="F4" s="8"/>
      <c r="G4" s="8"/>
      <c r="H4" s="8"/>
      <c r="I4" s="8"/>
      <c r="J4" s="8"/>
      <c r="K4" s="8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2"/>
    </row>
    <row r="5" spans="1:40" s="3" customFormat="1" ht="19.899999999999999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3" customFormat="1" ht="19.899999999999999" customHeight="1" x14ac:dyDescent="0.2">
      <c r="A6"/>
      <c r="B6" s="64" t="str">
        <f>B4</f>
        <v>February 2022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 t="s">
        <v>0</v>
      </c>
      <c r="AI6" s="61"/>
      <c r="AJ6" s="61"/>
      <c r="AK6" s="61"/>
      <c r="AL6" s="61"/>
      <c r="AM6" s="61"/>
      <c r="AN6" s="4"/>
    </row>
    <row r="7" spans="1:40" ht="19.899999999999999" customHeight="1" x14ac:dyDescent="0.2">
      <c r="A7"/>
      <c r="B7" s="30" t="s">
        <v>20</v>
      </c>
      <c r="C7" s="30" t="str">
        <f>IF(C8="","",INDEX({"Su";"M";"Tu";"W";"Th";"F";"Sa"},WEEKDAY(C8,1)))</f>
        <v>Tu</v>
      </c>
      <c r="D7" s="30" t="str">
        <f>IF(D8="","",INDEX({"Su";"M";"Tu";"W";"Th";"F";"Sa"},WEEKDAY(D8,1)))</f>
        <v>W</v>
      </c>
      <c r="E7" s="30" t="str">
        <f>IF(E8="","",INDEX({"Su";"M";"Tu";"W";"Th";"F";"Sa"},WEEKDAY(E8,1)))</f>
        <v>Th</v>
      </c>
      <c r="F7" s="30" t="str">
        <f>IF(F8="","",INDEX({"Su";"M";"Tu";"W";"Th";"F";"Sa"},WEEKDAY(F8,1)))</f>
        <v>F</v>
      </c>
      <c r="G7" s="30" t="str">
        <f>IF(G8="","",INDEX({"Su";"M";"Tu";"W";"Th";"F";"Sa"},WEEKDAY(G8,1)))</f>
        <v>Sa</v>
      </c>
      <c r="H7" s="30" t="str">
        <f>IF(H8="","",INDEX({"Su";"M";"Tu";"W";"Th";"F";"Sa"},WEEKDAY(H8,1)))</f>
        <v>Su</v>
      </c>
      <c r="I7" s="30" t="str">
        <f>IF(I8="","",INDEX({"Su";"M";"Tu";"W";"Th";"F";"Sa"},WEEKDAY(I8,1)))</f>
        <v>M</v>
      </c>
      <c r="J7" s="30" t="str">
        <f>IF(J8="","",INDEX({"Su";"M";"Tu";"W";"Th";"F";"Sa"},WEEKDAY(J8,1)))</f>
        <v>Tu</v>
      </c>
      <c r="K7" s="30" t="str">
        <f>IF(K8="","",INDEX({"Su";"M";"Tu";"W";"Th";"F";"Sa"},WEEKDAY(K8,1)))</f>
        <v>W</v>
      </c>
      <c r="L7" s="30" t="str">
        <f>IF(L8="","",INDEX({"Su";"M";"Tu";"W";"Th";"F";"Sa"},WEEKDAY(L8,1)))</f>
        <v>Th</v>
      </c>
      <c r="M7" s="30" t="str">
        <f>IF(M8="","",INDEX({"Su";"M";"Tu";"W";"Th";"F";"Sa"},WEEKDAY(M8,1)))</f>
        <v>F</v>
      </c>
      <c r="N7" s="30" t="str">
        <f>IF(N8="","",INDEX({"Su";"M";"Tu";"W";"Th";"F";"Sa"},WEEKDAY(N8,1)))</f>
        <v>Sa</v>
      </c>
      <c r="O7" s="30" t="str">
        <f>IF(O8="","",INDEX({"Su";"M";"Tu";"W";"Th";"F";"Sa"},WEEKDAY(O8,1)))</f>
        <v>Su</v>
      </c>
      <c r="P7" s="30" t="str">
        <f>IF(P8="","",INDEX({"Su";"M";"Tu";"W";"Th";"F";"Sa"},WEEKDAY(P8,1)))</f>
        <v>M</v>
      </c>
      <c r="Q7" s="30" t="str">
        <f>IF(Q8="","",INDEX({"Su";"M";"Tu";"W";"Th";"F";"Sa"},WEEKDAY(Q8,1)))</f>
        <v>Tu</v>
      </c>
      <c r="R7" s="30" t="str">
        <f>IF(R8="","",INDEX({"Su";"M";"Tu";"W";"Th";"F";"Sa"},WEEKDAY(R8,1)))</f>
        <v>W</v>
      </c>
      <c r="S7" s="30" t="str">
        <f>IF(S8="","",INDEX({"Su";"M";"Tu";"W";"Th";"F";"Sa"},WEEKDAY(S8,1)))</f>
        <v>Th</v>
      </c>
      <c r="T7" s="30" t="str">
        <f>IF(T8="","",INDEX({"Su";"M";"Tu";"W";"Th";"F";"Sa"},WEEKDAY(T8,1)))</f>
        <v>F</v>
      </c>
      <c r="U7" s="30" t="str">
        <f>IF(U8="","",INDEX({"Su";"M";"Tu";"W";"Th";"F";"Sa"},WEEKDAY(U8,1)))</f>
        <v>Sa</v>
      </c>
      <c r="V7" s="30" t="str">
        <f>IF(V8="","",INDEX({"Su";"M";"Tu";"W";"Th";"F";"Sa"},WEEKDAY(V8,1)))</f>
        <v>Su</v>
      </c>
      <c r="W7" s="30" t="str">
        <f>IF(W8="","",INDEX({"Su";"M";"Tu";"W";"Th";"F";"Sa"},WEEKDAY(W8,1)))</f>
        <v>M</v>
      </c>
      <c r="X7" s="30" t="str">
        <f>IF(X8="","",INDEX({"Su";"M";"Tu";"W";"Th";"F";"Sa"},WEEKDAY(X8,1)))</f>
        <v>Tu</v>
      </c>
      <c r="Y7" s="30" t="str">
        <f>IF(Y8="","",INDEX({"Su";"M";"Tu";"W";"Th";"F";"Sa"},WEEKDAY(Y8,1)))</f>
        <v>W</v>
      </c>
      <c r="Z7" s="30" t="str">
        <f>IF(Z8="","",INDEX({"Su";"M";"Tu";"W";"Th";"F";"Sa"},WEEKDAY(Z8,1)))</f>
        <v>Th</v>
      </c>
      <c r="AA7" s="30" t="str">
        <f>IF(AA8="","",INDEX({"Su";"M";"Tu";"W";"Th";"F";"Sa"},WEEKDAY(AA8,1)))</f>
        <v>F</v>
      </c>
      <c r="AB7" s="30" t="str">
        <f>IF(AB8="","",INDEX({"Su";"M";"Tu";"W";"Th";"F";"Sa"},WEEKDAY(AB8,1)))</f>
        <v>Sa</v>
      </c>
      <c r="AC7" s="30" t="str">
        <f>IF(AC8="","",INDEX({"Su";"M";"Tu";"W";"Th";"F";"Sa"},WEEKDAY(AC8,1)))</f>
        <v>Su</v>
      </c>
      <c r="AD7" s="30" t="str">
        <f>IF(AD8="","",INDEX({"Su";"M";"Tu";"W";"Th";"F";"Sa"},WEEKDAY(AD8,1)))</f>
        <v>M</v>
      </c>
      <c r="AE7" s="30" t="str">
        <f>IF(AE8="","",INDEX({"Su";"M";"Tu";"W";"Th";"F";"Sa"},WEEKDAY(AE8,1)))</f>
        <v/>
      </c>
      <c r="AF7" s="30" t="str">
        <f>IF(AF8="","",INDEX({"Su";"M";"Tu";"W";"Th";"F";"Sa"},WEEKDAY(AF8,1)))</f>
        <v/>
      </c>
      <c r="AG7" s="30" t="str">
        <f>IF(AG8="","",INDEX({"Su";"M";"Tu";"W";"Th";"F";"Sa"},WEEKDAY(AG8,1)))</f>
        <v/>
      </c>
      <c r="AH7" s="43">
        <f>SUM(AH9:AH13)</f>
        <v>1</v>
      </c>
      <c r="AI7" s="44">
        <f t="shared" ref="AI7:AM7" si="0">SUM(AI9:AI13)</f>
        <v>3</v>
      </c>
      <c r="AJ7" s="44">
        <f t="shared" si="0"/>
        <v>4</v>
      </c>
      <c r="AK7" s="44">
        <f t="shared" si="0"/>
        <v>1</v>
      </c>
      <c r="AL7" s="44">
        <f>SUM(AL9:AL13)</f>
        <v>1</v>
      </c>
      <c r="AM7" s="45">
        <f t="shared" si="0"/>
        <v>2</v>
      </c>
      <c r="AN7" s="15"/>
    </row>
    <row r="8" spans="1:40" ht="19.899999999999999" customHeight="1" x14ac:dyDescent="0.2">
      <c r="A8"/>
      <c r="B8" s="32" t="s">
        <v>18</v>
      </c>
      <c r="C8" s="33">
        <f>DATE(Summary!$C$6,2,1)</f>
        <v>44593</v>
      </c>
      <c r="D8" s="33">
        <f>C8+1</f>
        <v>44594</v>
      </c>
      <c r="E8" s="33">
        <f t="shared" ref="E8:AC8" si="1">D8+1</f>
        <v>44595</v>
      </c>
      <c r="F8" s="33">
        <f t="shared" si="1"/>
        <v>44596</v>
      </c>
      <c r="G8" s="33">
        <f>F8+1</f>
        <v>44597</v>
      </c>
      <c r="H8" s="33">
        <f t="shared" si="1"/>
        <v>44598</v>
      </c>
      <c r="I8" s="33">
        <f t="shared" si="1"/>
        <v>44599</v>
      </c>
      <c r="J8" s="33">
        <f t="shared" si="1"/>
        <v>44600</v>
      </c>
      <c r="K8" s="33">
        <f t="shared" si="1"/>
        <v>44601</v>
      </c>
      <c r="L8" s="33">
        <f>K8+1</f>
        <v>44602</v>
      </c>
      <c r="M8" s="33">
        <f>L8+1</f>
        <v>44603</v>
      </c>
      <c r="N8" s="33">
        <f t="shared" si="1"/>
        <v>44604</v>
      </c>
      <c r="O8" s="33">
        <f t="shared" si="1"/>
        <v>44605</v>
      </c>
      <c r="P8" s="33">
        <f t="shared" si="1"/>
        <v>44606</v>
      </c>
      <c r="Q8" s="33">
        <f t="shared" si="1"/>
        <v>44607</v>
      </c>
      <c r="R8" s="33">
        <f>Q8+1</f>
        <v>44608</v>
      </c>
      <c r="S8" s="33">
        <f t="shared" si="1"/>
        <v>44609</v>
      </c>
      <c r="T8" s="33">
        <f t="shared" si="1"/>
        <v>44610</v>
      </c>
      <c r="U8" s="33">
        <f t="shared" si="1"/>
        <v>44611</v>
      </c>
      <c r="V8" s="33">
        <f t="shared" si="1"/>
        <v>44612</v>
      </c>
      <c r="W8" s="33">
        <f t="shared" si="1"/>
        <v>44613</v>
      </c>
      <c r="X8" s="33">
        <f>W8+1</f>
        <v>44614</v>
      </c>
      <c r="Y8" s="33">
        <f t="shared" si="1"/>
        <v>44615</v>
      </c>
      <c r="Z8" s="33">
        <f t="shared" si="1"/>
        <v>44616</v>
      </c>
      <c r="AA8" s="33">
        <f t="shared" si="1"/>
        <v>44617</v>
      </c>
      <c r="AB8" s="33">
        <f t="shared" si="1"/>
        <v>44618</v>
      </c>
      <c r="AC8" s="33">
        <f t="shared" si="1"/>
        <v>44619</v>
      </c>
      <c r="AD8" s="33">
        <f>AC8+1</f>
        <v>44620</v>
      </c>
      <c r="AE8" s="33" t="str">
        <f>IF(MONTH($AD8+1)&gt;MONTH($C$8),"",$AD8+1)</f>
        <v/>
      </c>
      <c r="AF8" s="33" t="str">
        <f>IF(MONTH($AD8+2)&gt;MONTH($C$8),"",$AD8+2)</f>
        <v/>
      </c>
      <c r="AG8" s="41" t="str">
        <f>IF(MONTH($AD8+3)&gt;MONTH($C$8),"",$AD8+3)</f>
        <v/>
      </c>
      <c r="AH8" s="46" t="str">
        <f>Summary!C9</f>
        <v>V</v>
      </c>
      <c r="AI8" s="31" t="str">
        <f>Summary!D9</f>
        <v>S</v>
      </c>
      <c r="AJ8" s="31" t="str">
        <f>Summary!E9</f>
        <v>P</v>
      </c>
      <c r="AK8" s="31" t="str">
        <f>Summary!F9</f>
        <v>D</v>
      </c>
      <c r="AL8" s="31" t="str">
        <f>Summary!G9</f>
        <v>O</v>
      </c>
      <c r="AM8" s="47" t="str">
        <f>Summary!H9</f>
        <v>U</v>
      </c>
      <c r="AN8" s="15"/>
    </row>
    <row r="9" spans="1:40" ht="19.899999999999999" customHeight="1" x14ac:dyDescent="0.2">
      <c r="A9"/>
      <c r="B9" s="16" t="str">
        <f>VLOOKUP(Summary!B10,Summary!$B$9:$B$16,1,0)</f>
        <v>Vetoria</v>
      </c>
      <c r="C9" s="6"/>
      <c r="D9" s="6"/>
      <c r="E9" s="6"/>
      <c r="F9" s="6"/>
      <c r="G9" s="6"/>
      <c r="H9" s="6"/>
      <c r="I9" s="6"/>
      <c r="J9" s="6"/>
      <c r="K9" s="6"/>
      <c r="L9" s="6"/>
      <c r="M9" s="6" t="s">
        <v>2</v>
      </c>
      <c r="N9" s="6"/>
      <c r="O9" s="6"/>
      <c r="P9" s="6"/>
      <c r="Q9" s="6"/>
      <c r="R9" s="6"/>
      <c r="S9" s="6" t="s">
        <v>4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  <c r="AH9" s="48">
        <f t="shared" ref="AH9:AM13" si="2">COUNTIF($C9:$AG9,AH$8)+0.5*COUNTIF($C9:$AG9,AH$8&amp;"H")+0.5*COUNTIF($C9:$AG9,"H"&amp;AH$8)</f>
        <v>1</v>
      </c>
      <c r="AI9" s="34">
        <f t="shared" si="2"/>
        <v>0</v>
      </c>
      <c r="AJ9" s="34">
        <f t="shared" si="2"/>
        <v>1</v>
      </c>
      <c r="AK9" s="34">
        <f t="shared" si="2"/>
        <v>0</v>
      </c>
      <c r="AL9" s="34">
        <f t="shared" si="2"/>
        <v>0</v>
      </c>
      <c r="AM9" s="49">
        <f t="shared" si="2"/>
        <v>0</v>
      </c>
      <c r="AN9" s="15"/>
    </row>
    <row r="10" spans="1:40" ht="19.899999999999999" customHeight="1" x14ac:dyDescent="0.2">
      <c r="A10"/>
      <c r="B10" s="16" t="str">
        <f>VLOOKUP(Summary!B11,Summary!$B$9:$B$16,1,0)</f>
        <v>Hundo</v>
      </c>
      <c r="C10" s="6"/>
      <c r="D10" s="6"/>
      <c r="E10" s="6"/>
      <c r="F10" s="6"/>
      <c r="G10" s="6"/>
      <c r="H10" s="6"/>
      <c r="I10" s="6"/>
      <c r="J10" s="6"/>
      <c r="K10" s="6" t="s">
        <v>5</v>
      </c>
      <c r="L10" s="6" t="s">
        <v>6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 t="s">
        <v>9</v>
      </c>
      <c r="Y10" s="6"/>
      <c r="Z10" s="6"/>
      <c r="AA10" s="6"/>
      <c r="AB10" s="6"/>
      <c r="AC10" s="6"/>
      <c r="AD10" s="6"/>
      <c r="AE10" s="6"/>
      <c r="AF10" s="6"/>
      <c r="AG10" s="7"/>
      <c r="AH10" s="48">
        <f t="shared" si="2"/>
        <v>0</v>
      </c>
      <c r="AI10" s="34">
        <f t="shared" si="2"/>
        <v>1</v>
      </c>
      <c r="AJ10" s="34">
        <f t="shared" si="2"/>
        <v>0</v>
      </c>
      <c r="AK10" s="34">
        <f t="shared" si="2"/>
        <v>1</v>
      </c>
      <c r="AL10" s="34">
        <f t="shared" si="2"/>
        <v>1</v>
      </c>
      <c r="AM10" s="49">
        <f t="shared" si="2"/>
        <v>0</v>
      </c>
      <c r="AN10" s="15"/>
    </row>
    <row r="11" spans="1:40" ht="19.899999999999999" customHeight="1" x14ac:dyDescent="0.2">
      <c r="A11"/>
      <c r="B11" s="16" t="str">
        <f>VLOOKUP(Summary!B12,Summary!$B$9:$B$16,1,0)</f>
        <v>Jonny</v>
      </c>
      <c r="C11" s="6"/>
      <c r="D11" s="6"/>
      <c r="E11" s="6"/>
      <c r="F11" s="6"/>
      <c r="G11" s="6"/>
      <c r="H11" s="6"/>
      <c r="I11" s="6" t="s">
        <v>1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 t="s">
        <v>5</v>
      </c>
      <c r="Y11" s="6" t="s">
        <v>5</v>
      </c>
      <c r="Z11" s="6"/>
      <c r="AA11" s="6"/>
      <c r="AB11" s="6"/>
      <c r="AC11" s="6"/>
      <c r="AD11" s="6"/>
      <c r="AE11" s="6"/>
      <c r="AF11" s="6"/>
      <c r="AG11" s="7"/>
      <c r="AH11" s="48">
        <f t="shared" si="2"/>
        <v>0</v>
      </c>
      <c r="AI11" s="34">
        <f t="shared" si="2"/>
        <v>2</v>
      </c>
      <c r="AJ11" s="34">
        <f t="shared" si="2"/>
        <v>0</v>
      </c>
      <c r="AK11" s="34">
        <f t="shared" si="2"/>
        <v>0</v>
      </c>
      <c r="AL11" s="34">
        <f t="shared" si="2"/>
        <v>0</v>
      </c>
      <c r="AM11" s="49">
        <f t="shared" si="2"/>
        <v>1</v>
      </c>
      <c r="AN11" s="15"/>
    </row>
    <row r="12" spans="1:40" ht="19.899999999999999" customHeight="1" x14ac:dyDescent="0.2">
      <c r="A12"/>
      <c r="B12" s="16" t="str">
        <f>VLOOKUP(Summary!B13,Summary!$B$9:$B$16,1,0)</f>
        <v>Luca</v>
      </c>
      <c r="C12" s="6"/>
      <c r="D12" s="6"/>
      <c r="E12" s="6"/>
      <c r="F12" s="6"/>
      <c r="G12" s="6"/>
      <c r="H12" s="6"/>
      <c r="I12" s="6"/>
      <c r="J12" s="6"/>
      <c r="K12" s="6"/>
      <c r="L12" s="6" t="s">
        <v>2</v>
      </c>
      <c r="M12" s="6"/>
      <c r="N12" s="6"/>
      <c r="O12" s="6"/>
      <c r="P12" s="6" t="s">
        <v>1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  <c r="AH12" s="48">
        <f t="shared" si="2"/>
        <v>0</v>
      </c>
      <c r="AI12" s="34">
        <f t="shared" si="2"/>
        <v>0</v>
      </c>
      <c r="AJ12" s="34">
        <f t="shared" si="2"/>
        <v>1</v>
      </c>
      <c r="AK12" s="34">
        <f t="shared" si="2"/>
        <v>0</v>
      </c>
      <c r="AL12" s="34">
        <f t="shared" si="2"/>
        <v>0</v>
      </c>
      <c r="AM12" s="49">
        <f t="shared" si="2"/>
        <v>1</v>
      </c>
      <c r="AN12" s="15"/>
    </row>
    <row r="13" spans="1:40" ht="19.899999999999999" customHeight="1" thickBot="1" x14ac:dyDescent="0.25">
      <c r="A13"/>
      <c r="B13" s="16" t="str">
        <f>VLOOKUP(Summary!B14,Summary!$B$9:$B$16,1,0)</f>
        <v>Oliver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 t="s">
        <v>2</v>
      </c>
      <c r="Q13" s="6"/>
      <c r="R13" s="6"/>
      <c r="S13" s="6"/>
      <c r="T13" s="6"/>
      <c r="U13" s="6"/>
      <c r="V13" s="6"/>
      <c r="W13" s="6"/>
      <c r="X13" s="6"/>
      <c r="Y13" s="6" t="s">
        <v>2</v>
      </c>
      <c r="Z13" s="6"/>
      <c r="AA13" s="6"/>
      <c r="AB13" s="6"/>
      <c r="AC13" s="6"/>
      <c r="AD13" s="6"/>
      <c r="AE13" s="6"/>
      <c r="AF13" s="6"/>
      <c r="AG13" s="7"/>
      <c r="AH13" s="50">
        <f t="shared" si="2"/>
        <v>0</v>
      </c>
      <c r="AI13" s="51">
        <f t="shared" si="2"/>
        <v>0</v>
      </c>
      <c r="AJ13" s="51">
        <f t="shared" si="2"/>
        <v>2</v>
      </c>
      <c r="AK13" s="51">
        <f t="shared" si="2"/>
        <v>0</v>
      </c>
      <c r="AL13" s="51">
        <f t="shared" si="2"/>
        <v>0</v>
      </c>
      <c r="AM13" s="52">
        <f t="shared" si="2"/>
        <v>0</v>
      </c>
      <c r="AN13" s="15"/>
    </row>
    <row r="14" spans="1:40" ht="19.899999999999999" customHeight="1" x14ac:dyDescent="0.2">
      <c r="A14" s="63"/>
      <c r="B14" s="6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9.899999999999999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</sheetData>
  <mergeCells count="3">
    <mergeCell ref="A14:B14"/>
    <mergeCell ref="AH6:AM6"/>
    <mergeCell ref="B6:AG6"/>
  </mergeCells>
  <conditionalFormatting sqref="C9:AG13">
    <cfRule type="expression" dxfId="43" priority="6" stopIfTrue="1">
      <formula>OR(WEEKDAY(C$8)=1,WEEKDAY(C$8)=7)</formula>
    </cfRule>
    <cfRule type="expression" dxfId="42" priority="7" stopIfTrue="1">
      <formula>C$8=""</formula>
    </cfRule>
  </conditionalFormatting>
  <conditionalFormatting sqref="C8:AG8">
    <cfRule type="expression" dxfId="41" priority="1" stopIfTrue="1">
      <formula>OR(WEEKDAY(C$8,1)=1,WEEKDAY(C$8,1)=7)</formula>
    </cfRule>
    <cfRule type="cellIs" dxfId="40" priority="2" stopIfTrue="1" operator="equal">
      <formula>""</formula>
    </cfRule>
  </conditionalFormatting>
  <dataValidations count="1">
    <dataValidation type="list" allowBlank="1" sqref="C9:AG13" xr:uid="{CD53A241-58CC-477F-A183-DE0B275493EA}">
      <formula1>$AH$8:$AM$8</formula1>
    </dataValidation>
  </dataValidations>
  <printOptions horizontalCentered="1"/>
  <pageMargins left="0.25" right="0.25" top="0.25" bottom="0.25" header="0.5" footer="0.5"/>
  <pageSetup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4:AN15"/>
  <sheetViews>
    <sheetView showGridLines="0" zoomScaleNormal="100" workbookViewId="0"/>
  </sheetViews>
  <sheetFormatPr defaultColWidth="9.140625" defaultRowHeight="19.899999999999999" customHeight="1" x14ac:dyDescent="0.2"/>
  <cols>
    <col min="1" max="1" width="3.7109375" style="14" customWidth="1"/>
    <col min="2" max="2" width="18.7109375" style="14" customWidth="1"/>
    <col min="3" max="33" width="3.28515625" style="14" customWidth="1"/>
    <col min="34" max="39" width="4.28515625" style="14" customWidth="1"/>
    <col min="40" max="16384" width="9.140625" style="14"/>
  </cols>
  <sheetData>
    <row r="4" spans="1:40" s="3" customFormat="1" ht="19.899999999999999" customHeight="1" x14ac:dyDescent="0.2">
      <c r="B4" s="8" t="str">
        <f>"March "&amp;Summary!C6</f>
        <v>March 2022</v>
      </c>
      <c r="C4" s="8"/>
      <c r="D4" s="8"/>
      <c r="E4" s="8"/>
      <c r="F4" s="8"/>
      <c r="G4" s="8"/>
      <c r="H4" s="8"/>
      <c r="I4" s="8"/>
      <c r="J4" s="8"/>
      <c r="K4" s="8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2"/>
    </row>
    <row r="5" spans="1:40" s="3" customFormat="1" ht="19.899999999999999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3" customFormat="1" ht="19.899999999999999" customHeight="1" x14ac:dyDescent="0.2">
      <c r="A6"/>
      <c r="B6" s="64" t="str">
        <f>B4</f>
        <v>March 2022</v>
      </c>
      <c r="C6" s="61" t="e">
        <f>#REF!</f>
        <v>#REF!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 t="s">
        <v>0</v>
      </c>
      <c r="AI6" s="61"/>
      <c r="AJ6" s="61"/>
      <c r="AK6" s="61"/>
      <c r="AL6" s="61"/>
      <c r="AM6" s="61"/>
      <c r="AN6" s="4"/>
    </row>
    <row r="7" spans="1:40" ht="19.899999999999999" customHeight="1" x14ac:dyDescent="0.2">
      <c r="A7"/>
      <c r="B7" s="38" t="s">
        <v>20</v>
      </c>
      <c r="C7" s="38" t="str">
        <f>IF(C8="","",INDEX({"Su";"M";"Tu";"W";"Th";"F";"Sa"},WEEKDAY(C8,1)))</f>
        <v>Tu</v>
      </c>
      <c r="D7" s="38" t="str">
        <f>IF(D8="","",INDEX({"Su";"M";"Tu";"W";"Th";"F";"Sa"},WEEKDAY(D8,1)))</f>
        <v>W</v>
      </c>
      <c r="E7" s="38" t="str">
        <f>IF(E8="","",INDEX({"Su";"M";"Tu";"W";"Th";"F";"Sa"},WEEKDAY(E8,1)))</f>
        <v>Th</v>
      </c>
      <c r="F7" s="38" t="str">
        <f>IF(F8="","",INDEX({"Su";"M";"Tu";"W";"Th";"F";"Sa"},WEEKDAY(F8,1)))</f>
        <v>F</v>
      </c>
      <c r="G7" s="38" t="str">
        <f>IF(G8="","",INDEX({"Su";"M";"Tu";"W";"Th";"F";"Sa"},WEEKDAY(G8,1)))</f>
        <v>Sa</v>
      </c>
      <c r="H7" s="38" t="str">
        <f>IF(H8="","",INDEX({"Su";"M";"Tu";"W";"Th";"F";"Sa"},WEEKDAY(H8,1)))</f>
        <v>Su</v>
      </c>
      <c r="I7" s="38" t="str">
        <f>IF(I8="","",INDEX({"Su";"M";"Tu";"W";"Th";"F";"Sa"},WEEKDAY(I8,1)))</f>
        <v>M</v>
      </c>
      <c r="J7" s="38" t="str">
        <f>IF(J8="","",INDEX({"Su";"M";"Tu";"W";"Th";"F";"Sa"},WEEKDAY(J8,1)))</f>
        <v>Tu</v>
      </c>
      <c r="K7" s="38" t="str">
        <f>IF(K8="","",INDEX({"Su";"M";"Tu";"W";"Th";"F";"Sa"},WEEKDAY(K8,1)))</f>
        <v>W</v>
      </c>
      <c r="L7" s="38" t="str">
        <f>IF(L8="","",INDEX({"Su";"M";"Tu";"W";"Th";"F";"Sa"},WEEKDAY(L8,1)))</f>
        <v>Th</v>
      </c>
      <c r="M7" s="38" t="str">
        <f>IF(M8="","",INDEX({"Su";"M";"Tu";"W";"Th";"F";"Sa"},WEEKDAY(M8,1)))</f>
        <v>F</v>
      </c>
      <c r="N7" s="38" t="str">
        <f>IF(N8="","",INDEX({"Su";"M";"Tu";"W";"Th";"F";"Sa"},WEEKDAY(N8,1)))</f>
        <v>Sa</v>
      </c>
      <c r="O7" s="38" t="str">
        <f>IF(O8="","",INDEX({"Su";"M";"Tu";"W";"Th";"F";"Sa"},WEEKDAY(O8,1)))</f>
        <v>Su</v>
      </c>
      <c r="P7" s="38" t="str">
        <f>IF(P8="","",INDEX({"Su";"M";"Tu";"W";"Th";"F";"Sa"},WEEKDAY(P8,1)))</f>
        <v>M</v>
      </c>
      <c r="Q7" s="38" t="str">
        <f>IF(Q8="","",INDEX({"Su";"M";"Tu";"W";"Th";"F";"Sa"},WEEKDAY(Q8,1)))</f>
        <v>Tu</v>
      </c>
      <c r="R7" s="38" t="str">
        <f>IF(R8="","",INDEX({"Su";"M";"Tu";"W";"Th";"F";"Sa"},WEEKDAY(R8,1)))</f>
        <v>W</v>
      </c>
      <c r="S7" s="38" t="str">
        <f>IF(S8="","",INDEX({"Su";"M";"Tu";"W";"Th";"F";"Sa"},WEEKDAY(S8,1)))</f>
        <v>Th</v>
      </c>
      <c r="T7" s="38" t="str">
        <f>IF(T8="","",INDEX({"Su";"M";"Tu";"W";"Th";"F";"Sa"},WEEKDAY(T8,1)))</f>
        <v>F</v>
      </c>
      <c r="U7" s="38" t="str">
        <f>IF(U8="","",INDEX({"Su";"M";"Tu";"W";"Th";"F";"Sa"},WEEKDAY(U8,1)))</f>
        <v>Sa</v>
      </c>
      <c r="V7" s="38" t="str">
        <f>IF(V8="","",INDEX({"Su";"M";"Tu";"W";"Th";"F";"Sa"},WEEKDAY(V8,1)))</f>
        <v>Su</v>
      </c>
      <c r="W7" s="38" t="str">
        <f>IF(W8="","",INDEX({"Su";"M";"Tu";"W";"Th";"F";"Sa"},WEEKDAY(W8,1)))</f>
        <v>M</v>
      </c>
      <c r="X7" s="38" t="str">
        <f>IF(X8="","",INDEX({"Su";"M";"Tu";"W";"Th";"F";"Sa"},WEEKDAY(X8,1)))</f>
        <v>Tu</v>
      </c>
      <c r="Y7" s="38" t="str">
        <f>IF(Y8="","",INDEX({"Su";"M";"Tu";"W";"Th";"F";"Sa"},WEEKDAY(Y8,1)))</f>
        <v>W</v>
      </c>
      <c r="Z7" s="38" t="str">
        <f>IF(Z8="","",INDEX({"Su";"M";"Tu";"W";"Th";"F";"Sa"},WEEKDAY(Z8,1)))</f>
        <v>Th</v>
      </c>
      <c r="AA7" s="38" t="str">
        <f>IF(AA8="","",INDEX({"Su";"M";"Tu";"W";"Th";"F";"Sa"},WEEKDAY(AA8,1)))</f>
        <v>F</v>
      </c>
      <c r="AB7" s="38" t="str">
        <f>IF(AB8="","",INDEX({"Su";"M";"Tu";"W";"Th";"F";"Sa"},WEEKDAY(AB8,1)))</f>
        <v>Sa</v>
      </c>
      <c r="AC7" s="38" t="str">
        <f>IF(AC8="","",INDEX({"Su";"M";"Tu";"W";"Th";"F";"Sa"},WEEKDAY(AC8,1)))</f>
        <v>Su</v>
      </c>
      <c r="AD7" s="38" t="str">
        <f>IF(AD8="","",INDEX({"Su";"M";"Tu";"W";"Th";"F";"Sa"},WEEKDAY(AD8,1)))</f>
        <v>M</v>
      </c>
      <c r="AE7" s="38" t="str">
        <f>IF(AE8="","",INDEX({"Su";"M";"Tu";"W";"Th";"F";"Sa"},WEEKDAY(AE8,1)))</f>
        <v>Tu</v>
      </c>
      <c r="AF7" s="38" t="str">
        <f>IF(AF8="","",INDEX({"Su";"M";"Tu";"W";"Th";"F";"Sa"},WEEKDAY(AF8,1)))</f>
        <v>W</v>
      </c>
      <c r="AG7" s="38" t="str">
        <f>IF(AG8="","",INDEX({"Su";"M";"Tu";"W";"Th";"F";"Sa"},WEEKDAY(AG8,1)))</f>
        <v>Th</v>
      </c>
      <c r="AH7" s="43">
        <f>SUM(AH9:AH13)</f>
        <v>0</v>
      </c>
      <c r="AI7" s="44">
        <f t="shared" ref="AI7:AM7" si="0">SUM(AI9:AI13)</f>
        <v>0</v>
      </c>
      <c r="AJ7" s="44">
        <f t="shared" si="0"/>
        <v>0</v>
      </c>
      <c r="AK7" s="44">
        <f t="shared" si="0"/>
        <v>0</v>
      </c>
      <c r="AL7" s="44">
        <f t="shared" si="0"/>
        <v>0</v>
      </c>
      <c r="AM7" s="45">
        <f t="shared" si="0"/>
        <v>0</v>
      </c>
      <c r="AN7" s="15"/>
    </row>
    <row r="8" spans="1:40" ht="19.899999999999999" customHeight="1" x14ac:dyDescent="0.2">
      <c r="A8"/>
      <c r="B8" s="32" t="s">
        <v>18</v>
      </c>
      <c r="C8" s="33">
        <f>DATE(Summary!C6,3,1)</f>
        <v>44621</v>
      </c>
      <c r="D8" s="33">
        <f>C8+1</f>
        <v>44622</v>
      </c>
      <c r="E8" s="33">
        <f t="shared" ref="E8:AC8" si="1">D8+1</f>
        <v>44623</v>
      </c>
      <c r="F8" s="33">
        <f t="shared" si="1"/>
        <v>44624</v>
      </c>
      <c r="G8" s="33">
        <f>F8+1</f>
        <v>44625</v>
      </c>
      <c r="H8" s="33">
        <f t="shared" si="1"/>
        <v>44626</v>
      </c>
      <c r="I8" s="33">
        <f t="shared" si="1"/>
        <v>44627</v>
      </c>
      <c r="J8" s="33">
        <f t="shared" si="1"/>
        <v>44628</v>
      </c>
      <c r="K8" s="33">
        <f t="shared" si="1"/>
        <v>44629</v>
      </c>
      <c r="L8" s="33">
        <f>K8+1</f>
        <v>44630</v>
      </c>
      <c r="M8" s="33">
        <f>L8+1</f>
        <v>44631</v>
      </c>
      <c r="N8" s="33">
        <f t="shared" si="1"/>
        <v>44632</v>
      </c>
      <c r="O8" s="33">
        <f t="shared" si="1"/>
        <v>44633</v>
      </c>
      <c r="P8" s="33">
        <f t="shared" si="1"/>
        <v>44634</v>
      </c>
      <c r="Q8" s="33">
        <f t="shared" si="1"/>
        <v>44635</v>
      </c>
      <c r="R8" s="33">
        <f>Q8+1</f>
        <v>44636</v>
      </c>
      <c r="S8" s="33">
        <f t="shared" si="1"/>
        <v>44637</v>
      </c>
      <c r="T8" s="33">
        <f t="shared" si="1"/>
        <v>44638</v>
      </c>
      <c r="U8" s="33">
        <f t="shared" si="1"/>
        <v>44639</v>
      </c>
      <c r="V8" s="33">
        <f t="shared" si="1"/>
        <v>44640</v>
      </c>
      <c r="W8" s="33">
        <f t="shared" si="1"/>
        <v>44641</v>
      </c>
      <c r="X8" s="33">
        <f>W8+1</f>
        <v>44642</v>
      </c>
      <c r="Y8" s="33">
        <f t="shared" si="1"/>
        <v>44643</v>
      </c>
      <c r="Z8" s="33">
        <f t="shared" si="1"/>
        <v>44644</v>
      </c>
      <c r="AA8" s="33">
        <f t="shared" si="1"/>
        <v>44645</v>
      </c>
      <c r="AB8" s="33">
        <f t="shared" si="1"/>
        <v>44646</v>
      </c>
      <c r="AC8" s="33">
        <f t="shared" si="1"/>
        <v>44647</v>
      </c>
      <c r="AD8" s="33">
        <f>AC8+1</f>
        <v>44648</v>
      </c>
      <c r="AE8" s="33">
        <f>IF(MONTH($AD8+1)&gt;MONTH($C$8),"",$AD8+1)</f>
        <v>44649</v>
      </c>
      <c r="AF8" s="33">
        <f>IF(MONTH($AD8+2)&gt;MONTH($C$8),"",$AD8+2)</f>
        <v>44650</v>
      </c>
      <c r="AG8" s="41">
        <f>IF(MONTH($AD8+3)&gt;MONTH($C$8),"",$AD8+3)</f>
        <v>44651</v>
      </c>
      <c r="AH8" s="46" t="str">
        <f>Summary!C9</f>
        <v>V</v>
      </c>
      <c r="AI8" s="31" t="str">
        <f>Summary!D9</f>
        <v>S</v>
      </c>
      <c r="AJ8" s="31" t="str">
        <f>Summary!E9</f>
        <v>P</v>
      </c>
      <c r="AK8" s="31" t="str">
        <f>Summary!F9</f>
        <v>D</v>
      </c>
      <c r="AL8" s="31" t="str">
        <f>Summary!G9</f>
        <v>O</v>
      </c>
      <c r="AM8" s="47" t="str">
        <f>Summary!H9</f>
        <v>U</v>
      </c>
      <c r="AN8" s="15"/>
    </row>
    <row r="9" spans="1:40" ht="19.899999999999999" customHeight="1" x14ac:dyDescent="0.2">
      <c r="A9"/>
      <c r="B9" s="16" t="str">
        <f>VLOOKUP(Summary!B10,Summary!$B$9:$B$14,1,0)</f>
        <v>Vetoria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  <c r="AH9" s="48">
        <f t="shared" ref="AH9:AM12" si="2">COUNTIF($C9:$AG9,AH$8)+0.5*COUNTIF($C9:$AG9,AH$8&amp;"H")+0.5*COUNTIF($C9:$AG9,"H"&amp;AH$8)</f>
        <v>0</v>
      </c>
      <c r="AI9" s="34">
        <f t="shared" si="2"/>
        <v>0</v>
      </c>
      <c r="AJ9" s="34">
        <f t="shared" si="2"/>
        <v>0</v>
      </c>
      <c r="AK9" s="34">
        <f t="shared" si="2"/>
        <v>0</v>
      </c>
      <c r="AL9" s="34">
        <f t="shared" si="2"/>
        <v>0</v>
      </c>
      <c r="AM9" s="49">
        <f t="shared" si="2"/>
        <v>0</v>
      </c>
      <c r="AN9" s="15"/>
    </row>
    <row r="10" spans="1:40" ht="19.899999999999999" customHeight="1" x14ac:dyDescent="0.2">
      <c r="A10"/>
      <c r="B10" s="16" t="str">
        <f>VLOOKUP(Summary!B11,Summary!$B$9:$B$14,1,0)</f>
        <v>Hundo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  <c r="AH10" s="48">
        <f t="shared" si="2"/>
        <v>0</v>
      </c>
      <c r="AI10" s="34">
        <f t="shared" si="2"/>
        <v>0</v>
      </c>
      <c r="AJ10" s="34">
        <f t="shared" si="2"/>
        <v>0</v>
      </c>
      <c r="AK10" s="34">
        <f t="shared" si="2"/>
        <v>0</v>
      </c>
      <c r="AL10" s="34">
        <f t="shared" si="2"/>
        <v>0</v>
      </c>
      <c r="AM10" s="49">
        <f t="shared" si="2"/>
        <v>0</v>
      </c>
      <c r="AN10" s="15"/>
    </row>
    <row r="11" spans="1:40" ht="19.899999999999999" customHeight="1" x14ac:dyDescent="0.2">
      <c r="A11"/>
      <c r="B11" s="16" t="str">
        <f>VLOOKUP(Summary!B12,Summary!$B$9:$B$14,1,0)</f>
        <v>Jonny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48">
        <f t="shared" si="2"/>
        <v>0</v>
      </c>
      <c r="AI11" s="34">
        <f t="shared" si="2"/>
        <v>0</v>
      </c>
      <c r="AJ11" s="34">
        <f t="shared" si="2"/>
        <v>0</v>
      </c>
      <c r="AK11" s="34">
        <f t="shared" si="2"/>
        <v>0</v>
      </c>
      <c r="AL11" s="34">
        <f t="shared" si="2"/>
        <v>0</v>
      </c>
      <c r="AM11" s="49">
        <f t="shared" si="2"/>
        <v>0</v>
      </c>
      <c r="AN11" s="15"/>
    </row>
    <row r="12" spans="1:40" ht="19.899999999999999" customHeight="1" x14ac:dyDescent="0.2">
      <c r="A12"/>
      <c r="B12" s="16" t="str">
        <f>VLOOKUP(Summary!B13,Summary!$B$9:$B$14,1,0)</f>
        <v>Luca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  <c r="AH12" s="48">
        <f t="shared" si="2"/>
        <v>0</v>
      </c>
      <c r="AI12" s="34">
        <f t="shared" si="2"/>
        <v>0</v>
      </c>
      <c r="AJ12" s="34">
        <f t="shared" si="2"/>
        <v>0</v>
      </c>
      <c r="AK12" s="34">
        <f t="shared" si="2"/>
        <v>0</v>
      </c>
      <c r="AL12" s="34">
        <f t="shared" si="2"/>
        <v>0</v>
      </c>
      <c r="AM12" s="49">
        <f t="shared" si="2"/>
        <v>0</v>
      </c>
      <c r="AN12" s="15"/>
    </row>
    <row r="13" spans="1:40" ht="19.899999999999999" customHeight="1" thickBot="1" x14ac:dyDescent="0.25">
      <c r="A13"/>
      <c r="B13" s="16" t="str">
        <f>VLOOKUP(Summary!B14,Summary!$B$9:$B$14,1,0)</f>
        <v>Oliver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50">
        <f t="shared" ref="AH13:AM13" si="3">COUNTIF($C13:$AG13,AH$8)+0.5*COUNTIF($C13:$AG13,AH$8&amp;"H")+0.5*COUNTIF($C13:$AG13,"H"&amp;AH$8)</f>
        <v>0</v>
      </c>
      <c r="AI13" s="51">
        <f t="shared" si="3"/>
        <v>0</v>
      </c>
      <c r="AJ13" s="51">
        <f t="shared" si="3"/>
        <v>0</v>
      </c>
      <c r="AK13" s="51">
        <f t="shared" si="3"/>
        <v>0</v>
      </c>
      <c r="AL13" s="51">
        <f t="shared" si="3"/>
        <v>0</v>
      </c>
      <c r="AM13" s="52">
        <f t="shared" si="3"/>
        <v>0</v>
      </c>
      <c r="AN13" s="15"/>
    </row>
    <row r="14" spans="1:40" ht="19.899999999999999" customHeight="1" x14ac:dyDescent="0.2">
      <c r="A14" s="63"/>
      <c r="B14" s="6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9.899999999999999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</sheetData>
  <mergeCells count="3">
    <mergeCell ref="A14:B14"/>
    <mergeCell ref="AH6:AM6"/>
    <mergeCell ref="B6:AG6"/>
  </mergeCells>
  <conditionalFormatting sqref="C9:AG13">
    <cfRule type="expression" dxfId="39" priority="3" stopIfTrue="1">
      <formula>OR(WEEKDAY(C$8)=1,WEEKDAY(C$8)=7)</formula>
    </cfRule>
    <cfRule type="expression" dxfId="38" priority="4" stopIfTrue="1">
      <formula>C$8=""</formula>
    </cfRule>
  </conditionalFormatting>
  <conditionalFormatting sqref="C8:AG8">
    <cfRule type="expression" dxfId="37" priority="1" stopIfTrue="1">
      <formula>OR(WEEKDAY(C$8,1)=1,WEEKDAY(C$8,1)=7)</formula>
    </cfRule>
    <cfRule type="cellIs" dxfId="36" priority="2" stopIfTrue="1" operator="equal">
      <formula>""</formula>
    </cfRule>
  </conditionalFormatting>
  <dataValidations count="1">
    <dataValidation type="list" allowBlank="1" sqref="C9:AG13" xr:uid="{04024650-60BA-47D4-BB73-1C707FC781E7}">
      <formula1>$AH$8:$AM$8</formula1>
    </dataValidation>
  </dataValidations>
  <printOptions horizontalCentered="1"/>
  <pageMargins left="0.25" right="0.25" top="0.25" bottom="0.25" header="0.5" footer="0.5"/>
  <pageSetup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4:AN15"/>
  <sheetViews>
    <sheetView showGridLines="0" zoomScaleNormal="100" workbookViewId="0"/>
  </sheetViews>
  <sheetFormatPr defaultColWidth="9.140625" defaultRowHeight="19.899999999999999" customHeight="1" x14ac:dyDescent="0.2"/>
  <cols>
    <col min="1" max="1" width="3.7109375" style="14" customWidth="1"/>
    <col min="2" max="2" width="18.7109375" style="14" customWidth="1"/>
    <col min="3" max="33" width="3.28515625" style="14" customWidth="1"/>
    <col min="34" max="39" width="4.28515625" style="14" customWidth="1"/>
    <col min="40" max="16384" width="9.140625" style="14"/>
  </cols>
  <sheetData>
    <row r="4" spans="1:40" s="3" customFormat="1" ht="19.899999999999999" customHeight="1" x14ac:dyDescent="0.2">
      <c r="B4" s="8" t="str">
        <f>"April "&amp;Summary!C6</f>
        <v>April 2022</v>
      </c>
      <c r="C4" s="8"/>
      <c r="D4" s="8"/>
      <c r="E4" s="8"/>
      <c r="F4" s="8"/>
      <c r="G4" s="8"/>
      <c r="H4" s="8"/>
      <c r="I4" s="8"/>
      <c r="J4" s="8"/>
      <c r="K4" s="8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2"/>
    </row>
    <row r="5" spans="1:40" s="3" customFormat="1" ht="19.899999999999999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3" customFormat="1" ht="19.899999999999999" customHeight="1" x14ac:dyDescent="0.2">
      <c r="A6"/>
      <c r="B6" s="64" t="str">
        <f>B4</f>
        <v>April 2022</v>
      </c>
      <c r="C6" s="61" t="e">
        <f>#REF!</f>
        <v>#REF!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 t="s">
        <v>0</v>
      </c>
      <c r="AI6" s="61"/>
      <c r="AJ6" s="61"/>
      <c r="AK6" s="61"/>
      <c r="AL6" s="61"/>
      <c r="AM6" s="61"/>
      <c r="AN6" s="4"/>
    </row>
    <row r="7" spans="1:40" ht="19.899999999999999" customHeight="1" x14ac:dyDescent="0.2">
      <c r="A7"/>
      <c r="B7" s="38" t="s">
        <v>20</v>
      </c>
      <c r="C7" s="38" t="str">
        <f>IF(C8="","",INDEX({"Su";"M";"Tu";"W";"Th";"F";"Sa"},WEEKDAY(C8,1)))</f>
        <v>F</v>
      </c>
      <c r="D7" s="38" t="str">
        <f>IF(D8="","",INDEX({"Su";"M";"Tu";"W";"Th";"F";"Sa"},WEEKDAY(D8,1)))</f>
        <v>Sa</v>
      </c>
      <c r="E7" s="38" t="str">
        <f>IF(E8="","",INDEX({"Su";"M";"Tu";"W";"Th";"F";"Sa"},WEEKDAY(E8,1)))</f>
        <v>Su</v>
      </c>
      <c r="F7" s="38" t="str">
        <f>IF(F8="","",INDEX({"Su";"M";"Tu";"W";"Th";"F";"Sa"},WEEKDAY(F8,1)))</f>
        <v>M</v>
      </c>
      <c r="G7" s="38" t="str">
        <f>IF(G8="","",INDEX({"Su";"M";"Tu";"W";"Th";"F";"Sa"},WEEKDAY(G8,1)))</f>
        <v>Tu</v>
      </c>
      <c r="H7" s="38" t="str">
        <f>IF(H8="","",INDEX({"Su";"M";"Tu";"W";"Th";"F";"Sa"},WEEKDAY(H8,1)))</f>
        <v>W</v>
      </c>
      <c r="I7" s="38" t="str">
        <f>IF(I8="","",INDEX({"Su";"M";"Tu";"W";"Th";"F";"Sa"},WEEKDAY(I8,1)))</f>
        <v>Th</v>
      </c>
      <c r="J7" s="38" t="str">
        <f>IF(J8="","",INDEX({"Su";"M";"Tu";"W";"Th";"F";"Sa"},WEEKDAY(J8,1)))</f>
        <v>F</v>
      </c>
      <c r="K7" s="38" t="str">
        <f>IF(K8="","",INDEX({"Su";"M";"Tu";"W";"Th";"F";"Sa"},WEEKDAY(K8,1)))</f>
        <v>Sa</v>
      </c>
      <c r="L7" s="38" t="str">
        <f>IF(L8="","",INDEX({"Su";"M";"Tu";"W";"Th";"F";"Sa"},WEEKDAY(L8,1)))</f>
        <v>Su</v>
      </c>
      <c r="M7" s="38" t="str">
        <f>IF(M8="","",INDEX({"Su";"M";"Tu";"W";"Th";"F";"Sa"},WEEKDAY(M8,1)))</f>
        <v>M</v>
      </c>
      <c r="N7" s="38" t="str">
        <f>IF(N8="","",INDEX({"Su";"M";"Tu";"W";"Th";"F";"Sa"},WEEKDAY(N8,1)))</f>
        <v>Tu</v>
      </c>
      <c r="O7" s="38" t="str">
        <f>IF(O8="","",INDEX({"Su";"M";"Tu";"W";"Th";"F";"Sa"},WEEKDAY(O8,1)))</f>
        <v>W</v>
      </c>
      <c r="P7" s="38" t="str">
        <f>IF(P8="","",INDEX({"Su";"M";"Tu";"W";"Th";"F";"Sa"},WEEKDAY(P8,1)))</f>
        <v>Th</v>
      </c>
      <c r="Q7" s="38" t="str">
        <f>IF(Q8="","",INDEX({"Su";"M";"Tu";"W";"Th";"F";"Sa"},WEEKDAY(Q8,1)))</f>
        <v>F</v>
      </c>
      <c r="R7" s="38" t="str">
        <f>IF(R8="","",INDEX({"Su";"M";"Tu";"W";"Th";"F";"Sa"},WEEKDAY(R8,1)))</f>
        <v>Sa</v>
      </c>
      <c r="S7" s="38" t="str">
        <f>IF(S8="","",INDEX({"Su";"M";"Tu";"W";"Th";"F";"Sa"},WEEKDAY(S8,1)))</f>
        <v>Su</v>
      </c>
      <c r="T7" s="38" t="str">
        <f>IF(T8="","",INDEX({"Su";"M";"Tu";"W";"Th";"F";"Sa"},WEEKDAY(T8,1)))</f>
        <v>M</v>
      </c>
      <c r="U7" s="38" t="str">
        <f>IF(U8="","",INDEX({"Su";"M";"Tu";"W";"Th";"F";"Sa"},WEEKDAY(U8,1)))</f>
        <v>Tu</v>
      </c>
      <c r="V7" s="38" t="str">
        <f>IF(V8="","",INDEX({"Su";"M";"Tu";"W";"Th";"F";"Sa"},WEEKDAY(V8,1)))</f>
        <v>W</v>
      </c>
      <c r="W7" s="38" t="str">
        <f>IF(W8="","",INDEX({"Su";"M";"Tu";"W";"Th";"F";"Sa"},WEEKDAY(W8,1)))</f>
        <v>Th</v>
      </c>
      <c r="X7" s="38" t="str">
        <f>IF(X8="","",INDEX({"Su";"M";"Tu";"W";"Th";"F";"Sa"},WEEKDAY(X8,1)))</f>
        <v>F</v>
      </c>
      <c r="Y7" s="38" t="str">
        <f>IF(Y8="","",INDEX({"Su";"M";"Tu";"W";"Th";"F";"Sa"},WEEKDAY(Y8,1)))</f>
        <v>Sa</v>
      </c>
      <c r="Z7" s="38" t="str">
        <f>IF(Z8="","",INDEX({"Su";"M";"Tu";"W";"Th";"F";"Sa"},WEEKDAY(Z8,1)))</f>
        <v>Su</v>
      </c>
      <c r="AA7" s="38" t="str">
        <f>IF(AA8="","",INDEX({"Su";"M";"Tu";"W";"Th";"F";"Sa"},WEEKDAY(AA8,1)))</f>
        <v>M</v>
      </c>
      <c r="AB7" s="38" t="str">
        <f>IF(AB8="","",INDEX({"Su";"M";"Tu";"W";"Th";"F";"Sa"},WEEKDAY(AB8,1)))</f>
        <v>Tu</v>
      </c>
      <c r="AC7" s="38" t="str">
        <f>IF(AC8="","",INDEX({"Su";"M";"Tu";"W";"Th";"F";"Sa"},WEEKDAY(AC8,1)))</f>
        <v>W</v>
      </c>
      <c r="AD7" s="38" t="str">
        <f>IF(AD8="","",INDEX({"Su";"M";"Tu";"W";"Th";"F";"Sa"},WEEKDAY(AD8,1)))</f>
        <v>Th</v>
      </c>
      <c r="AE7" s="38" t="str">
        <f>IF(AE8="","",INDEX({"Su";"M";"Tu";"W";"Th";"F";"Sa"},WEEKDAY(AE8,1)))</f>
        <v>F</v>
      </c>
      <c r="AF7" s="38" t="str">
        <f>IF(AF8="","",INDEX({"Su";"M";"Tu";"W";"Th";"F";"Sa"},WEEKDAY(AF8,1)))</f>
        <v>Sa</v>
      </c>
      <c r="AG7" s="38" t="str">
        <f>IF(AG8="","",INDEX({"Su";"M";"Tu";"W";"Th";"F";"Sa"},WEEKDAY(AG8,1)))</f>
        <v/>
      </c>
      <c r="AH7" s="43">
        <f>SUM(AH9:AH13)</f>
        <v>0</v>
      </c>
      <c r="AI7" s="44">
        <f t="shared" ref="AI7:AM7" si="0">SUM(AI9:AI13)</f>
        <v>0</v>
      </c>
      <c r="AJ7" s="44">
        <f t="shared" si="0"/>
        <v>0</v>
      </c>
      <c r="AK7" s="44">
        <f t="shared" si="0"/>
        <v>0</v>
      </c>
      <c r="AL7" s="44">
        <f t="shared" si="0"/>
        <v>0</v>
      </c>
      <c r="AM7" s="45">
        <f t="shared" si="0"/>
        <v>0</v>
      </c>
      <c r="AN7" s="15"/>
    </row>
    <row r="8" spans="1:40" ht="19.899999999999999" customHeight="1" x14ac:dyDescent="0.2">
      <c r="A8"/>
      <c r="B8" s="32" t="s">
        <v>18</v>
      </c>
      <c r="C8" s="33">
        <f>DATE(Summary!C6,4,1)</f>
        <v>44652</v>
      </c>
      <c r="D8" s="33">
        <f>C8+1</f>
        <v>44653</v>
      </c>
      <c r="E8" s="33">
        <f t="shared" ref="E8:AC8" si="1">D8+1</f>
        <v>44654</v>
      </c>
      <c r="F8" s="33">
        <f t="shared" si="1"/>
        <v>44655</v>
      </c>
      <c r="G8" s="33">
        <f>F8+1</f>
        <v>44656</v>
      </c>
      <c r="H8" s="33">
        <f t="shared" si="1"/>
        <v>44657</v>
      </c>
      <c r="I8" s="33">
        <f t="shared" si="1"/>
        <v>44658</v>
      </c>
      <c r="J8" s="33">
        <f t="shared" si="1"/>
        <v>44659</v>
      </c>
      <c r="K8" s="33">
        <f t="shared" si="1"/>
        <v>44660</v>
      </c>
      <c r="L8" s="33">
        <f>K8+1</f>
        <v>44661</v>
      </c>
      <c r="M8" s="33">
        <f>L8+1</f>
        <v>44662</v>
      </c>
      <c r="N8" s="33">
        <f t="shared" si="1"/>
        <v>44663</v>
      </c>
      <c r="O8" s="33">
        <f t="shared" si="1"/>
        <v>44664</v>
      </c>
      <c r="P8" s="33">
        <f t="shared" si="1"/>
        <v>44665</v>
      </c>
      <c r="Q8" s="33">
        <f t="shared" si="1"/>
        <v>44666</v>
      </c>
      <c r="R8" s="33">
        <f>Q8+1</f>
        <v>44667</v>
      </c>
      <c r="S8" s="33">
        <f t="shared" si="1"/>
        <v>44668</v>
      </c>
      <c r="T8" s="33">
        <f t="shared" si="1"/>
        <v>44669</v>
      </c>
      <c r="U8" s="33">
        <f t="shared" si="1"/>
        <v>44670</v>
      </c>
      <c r="V8" s="33">
        <f t="shared" si="1"/>
        <v>44671</v>
      </c>
      <c r="W8" s="33">
        <f t="shared" si="1"/>
        <v>44672</v>
      </c>
      <c r="X8" s="33">
        <f>W8+1</f>
        <v>44673</v>
      </c>
      <c r="Y8" s="33">
        <f t="shared" si="1"/>
        <v>44674</v>
      </c>
      <c r="Z8" s="33">
        <f t="shared" si="1"/>
        <v>44675</v>
      </c>
      <c r="AA8" s="33">
        <f t="shared" si="1"/>
        <v>44676</v>
      </c>
      <c r="AB8" s="33">
        <f t="shared" si="1"/>
        <v>44677</v>
      </c>
      <c r="AC8" s="33">
        <f t="shared" si="1"/>
        <v>44678</v>
      </c>
      <c r="AD8" s="33">
        <f>AC8+1</f>
        <v>44679</v>
      </c>
      <c r="AE8" s="33">
        <f>IF(MONTH($AD8+1)&gt;MONTH($C$8),"",$AD8+1)</f>
        <v>44680</v>
      </c>
      <c r="AF8" s="33">
        <f>IF(MONTH($AD8+2)&gt;MONTH($C$8),"",$AD8+2)</f>
        <v>44681</v>
      </c>
      <c r="AG8" s="41" t="str">
        <f>IF(MONTH($AD8+3)&gt;MONTH($C$8),"",$AD8+3)</f>
        <v/>
      </c>
      <c r="AH8" s="46" t="str">
        <f>Summary!C9</f>
        <v>V</v>
      </c>
      <c r="AI8" s="31" t="str">
        <f>Summary!D9</f>
        <v>S</v>
      </c>
      <c r="AJ8" s="31" t="str">
        <f>Summary!E9</f>
        <v>P</v>
      </c>
      <c r="AK8" s="31" t="str">
        <f>Summary!F9</f>
        <v>D</v>
      </c>
      <c r="AL8" s="31" t="str">
        <f>Summary!G9</f>
        <v>O</v>
      </c>
      <c r="AM8" s="47" t="str">
        <f>Summary!H9</f>
        <v>U</v>
      </c>
      <c r="AN8" s="15"/>
    </row>
    <row r="9" spans="1:40" ht="19.899999999999999" customHeight="1" x14ac:dyDescent="0.2">
      <c r="A9"/>
      <c r="B9" s="16" t="str">
        <f>VLOOKUP(Summary!B10,Summary!$B$9:$B$14,1,0)</f>
        <v>Vetoria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  <c r="AH9" s="48">
        <f t="shared" ref="AH9:AM13" si="2">COUNTIF($C9:$AG9,AH$8)+0.5*COUNTIF($C9:$AG9,AH$8&amp;"H")+0.5*COUNTIF($C9:$AG9,"H"&amp;AH$8)</f>
        <v>0</v>
      </c>
      <c r="AI9" s="34">
        <f t="shared" si="2"/>
        <v>0</v>
      </c>
      <c r="AJ9" s="34">
        <f t="shared" si="2"/>
        <v>0</v>
      </c>
      <c r="AK9" s="34">
        <f t="shared" si="2"/>
        <v>0</v>
      </c>
      <c r="AL9" s="34">
        <f t="shared" si="2"/>
        <v>0</v>
      </c>
      <c r="AM9" s="49">
        <f t="shared" si="2"/>
        <v>0</v>
      </c>
      <c r="AN9" s="15"/>
    </row>
    <row r="10" spans="1:40" ht="19.899999999999999" customHeight="1" x14ac:dyDescent="0.2">
      <c r="A10"/>
      <c r="B10" s="16" t="str">
        <f>VLOOKUP(Summary!B11,Summary!$B$9:$B$14,1,0)</f>
        <v>Hundo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  <c r="AH10" s="48">
        <f t="shared" si="2"/>
        <v>0</v>
      </c>
      <c r="AI10" s="34">
        <f t="shared" si="2"/>
        <v>0</v>
      </c>
      <c r="AJ10" s="34">
        <f t="shared" si="2"/>
        <v>0</v>
      </c>
      <c r="AK10" s="34">
        <f t="shared" si="2"/>
        <v>0</v>
      </c>
      <c r="AL10" s="34">
        <f t="shared" si="2"/>
        <v>0</v>
      </c>
      <c r="AM10" s="49">
        <f t="shared" si="2"/>
        <v>0</v>
      </c>
      <c r="AN10" s="15"/>
    </row>
    <row r="11" spans="1:40" ht="19.899999999999999" customHeight="1" x14ac:dyDescent="0.2">
      <c r="A11"/>
      <c r="B11" s="16" t="str">
        <f>VLOOKUP(Summary!B12,Summary!$B$9:$B$14,1,0)</f>
        <v>Jonny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48">
        <f t="shared" si="2"/>
        <v>0</v>
      </c>
      <c r="AI11" s="34">
        <f t="shared" si="2"/>
        <v>0</v>
      </c>
      <c r="AJ11" s="34">
        <f t="shared" si="2"/>
        <v>0</v>
      </c>
      <c r="AK11" s="34">
        <f t="shared" si="2"/>
        <v>0</v>
      </c>
      <c r="AL11" s="34">
        <f t="shared" si="2"/>
        <v>0</v>
      </c>
      <c r="AM11" s="49">
        <f t="shared" si="2"/>
        <v>0</v>
      </c>
      <c r="AN11" s="15"/>
    </row>
    <row r="12" spans="1:40" ht="19.899999999999999" customHeight="1" x14ac:dyDescent="0.2">
      <c r="A12"/>
      <c r="B12" s="16" t="str">
        <f>VLOOKUP(Summary!B13,Summary!$B$9:$B$14,1,0)</f>
        <v>Luca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  <c r="AH12" s="48">
        <f t="shared" si="2"/>
        <v>0</v>
      </c>
      <c r="AI12" s="34">
        <f t="shared" si="2"/>
        <v>0</v>
      </c>
      <c r="AJ12" s="34">
        <f t="shared" si="2"/>
        <v>0</v>
      </c>
      <c r="AK12" s="34">
        <f t="shared" si="2"/>
        <v>0</v>
      </c>
      <c r="AL12" s="34">
        <f t="shared" si="2"/>
        <v>0</v>
      </c>
      <c r="AM12" s="49">
        <f t="shared" si="2"/>
        <v>0</v>
      </c>
      <c r="AN12" s="15"/>
    </row>
    <row r="13" spans="1:40" ht="19.899999999999999" customHeight="1" thickBot="1" x14ac:dyDescent="0.25">
      <c r="A13"/>
      <c r="B13" s="16" t="str">
        <f>VLOOKUP(Summary!B14,Summary!$B$9:$B$14,1,0)</f>
        <v>Oliver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50">
        <f t="shared" si="2"/>
        <v>0</v>
      </c>
      <c r="AI13" s="51">
        <f t="shared" si="2"/>
        <v>0</v>
      </c>
      <c r="AJ13" s="51">
        <f t="shared" si="2"/>
        <v>0</v>
      </c>
      <c r="AK13" s="51">
        <f t="shared" si="2"/>
        <v>0</v>
      </c>
      <c r="AL13" s="51">
        <f t="shared" si="2"/>
        <v>0</v>
      </c>
      <c r="AM13" s="52">
        <f t="shared" si="2"/>
        <v>0</v>
      </c>
      <c r="AN13" s="15"/>
    </row>
    <row r="14" spans="1:40" ht="19.899999999999999" customHeight="1" x14ac:dyDescent="0.2">
      <c r="A14" s="63"/>
      <c r="B14" s="6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9.899999999999999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</sheetData>
  <mergeCells count="3">
    <mergeCell ref="AH6:AM6"/>
    <mergeCell ref="B6:AG6"/>
    <mergeCell ref="A14:B14"/>
  </mergeCells>
  <conditionalFormatting sqref="C9:AG13">
    <cfRule type="expression" dxfId="35" priority="3" stopIfTrue="1">
      <formula>OR(WEEKDAY(C$8)=1,WEEKDAY(C$8)=7)</formula>
    </cfRule>
    <cfRule type="expression" dxfId="34" priority="4" stopIfTrue="1">
      <formula>C$8=""</formula>
    </cfRule>
  </conditionalFormatting>
  <conditionalFormatting sqref="C8:AG8">
    <cfRule type="expression" dxfId="33" priority="1" stopIfTrue="1">
      <formula>OR(WEEKDAY(C$8,1)=1,WEEKDAY(C$8,1)=7)</formula>
    </cfRule>
    <cfRule type="cellIs" dxfId="32" priority="2" stopIfTrue="1" operator="equal">
      <formula>""</formula>
    </cfRule>
  </conditionalFormatting>
  <dataValidations count="1">
    <dataValidation type="list" allowBlank="1" sqref="C9:AG13" xr:uid="{5F1579A6-32F6-4EAC-952B-E27EC1E01541}">
      <formula1>$AH$8:$AM$8</formula1>
    </dataValidation>
  </dataValidations>
  <printOptions horizontalCentered="1"/>
  <pageMargins left="0.25" right="0.25" top="0.25" bottom="0.25" header="0.5" footer="0.5"/>
  <pageSetup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4:AN15"/>
  <sheetViews>
    <sheetView showGridLines="0" workbookViewId="0"/>
  </sheetViews>
  <sheetFormatPr defaultColWidth="9.140625" defaultRowHeight="19.899999999999999" customHeight="1" x14ac:dyDescent="0.2"/>
  <cols>
    <col min="1" max="1" width="3.7109375" style="14" customWidth="1"/>
    <col min="2" max="2" width="18.7109375" style="14" customWidth="1"/>
    <col min="3" max="33" width="3.28515625" style="14" customWidth="1"/>
    <col min="34" max="39" width="4.28515625" style="14" customWidth="1"/>
    <col min="40" max="16384" width="9.140625" style="14"/>
  </cols>
  <sheetData>
    <row r="4" spans="1:40" s="3" customFormat="1" ht="19.899999999999999" customHeight="1" x14ac:dyDescent="0.2">
      <c r="B4" s="8" t="str">
        <f>"May "&amp;Summary!C6</f>
        <v>May 2022</v>
      </c>
      <c r="C4" s="8"/>
      <c r="D4" s="8"/>
      <c r="E4" s="8"/>
      <c r="F4" s="8"/>
      <c r="G4" s="8"/>
      <c r="H4" s="8"/>
      <c r="I4" s="8"/>
      <c r="J4" s="8"/>
      <c r="K4" s="8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2"/>
    </row>
    <row r="5" spans="1:40" s="3" customFormat="1" ht="19.899999999999999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3" customFormat="1" ht="19.899999999999999" customHeight="1" x14ac:dyDescent="0.2">
      <c r="A6"/>
      <c r="B6" s="64" t="str">
        <f>B4</f>
        <v>May 2022</v>
      </c>
      <c r="C6" s="61" t="e">
        <f>#REF!</f>
        <v>#REF!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 t="s">
        <v>0</v>
      </c>
      <c r="AI6" s="61"/>
      <c r="AJ6" s="61"/>
      <c r="AK6" s="61"/>
      <c r="AL6" s="61"/>
      <c r="AM6" s="61"/>
      <c r="AN6" s="4"/>
    </row>
    <row r="7" spans="1:40" ht="19.899999999999999" customHeight="1" x14ac:dyDescent="0.2">
      <c r="A7"/>
      <c r="B7" s="38" t="s">
        <v>20</v>
      </c>
      <c r="C7" s="38" t="str">
        <f>IF(C8="","",INDEX({"Su";"M";"Tu";"W";"Th";"F";"Sa"},WEEKDAY(C8,1)))</f>
        <v>Su</v>
      </c>
      <c r="D7" s="38" t="str">
        <f>IF(D8="","",INDEX({"Su";"M";"Tu";"W";"Th";"F";"Sa"},WEEKDAY(D8,1)))</f>
        <v>M</v>
      </c>
      <c r="E7" s="38" t="str">
        <f>IF(E8="","",INDEX({"Su";"M";"Tu";"W";"Th";"F";"Sa"},WEEKDAY(E8,1)))</f>
        <v>Tu</v>
      </c>
      <c r="F7" s="38" t="str">
        <f>IF(F8="","",INDEX({"Su";"M";"Tu";"W";"Th";"F";"Sa"},WEEKDAY(F8,1)))</f>
        <v>W</v>
      </c>
      <c r="G7" s="38" t="str">
        <f>IF(G8="","",INDEX({"Su";"M";"Tu";"W";"Th";"F";"Sa"},WEEKDAY(G8,1)))</f>
        <v>Th</v>
      </c>
      <c r="H7" s="38" t="str">
        <f>IF(H8="","",INDEX({"Su";"M";"Tu";"W";"Th";"F";"Sa"},WEEKDAY(H8,1)))</f>
        <v>F</v>
      </c>
      <c r="I7" s="38" t="str">
        <f>IF(I8="","",INDEX({"Su";"M";"Tu";"W";"Th";"F";"Sa"},WEEKDAY(I8,1)))</f>
        <v>Sa</v>
      </c>
      <c r="J7" s="38" t="str">
        <f>IF(J8="","",INDEX({"Su";"M";"Tu";"W";"Th";"F";"Sa"},WEEKDAY(J8,1)))</f>
        <v>Su</v>
      </c>
      <c r="K7" s="38" t="str">
        <f>IF(K8="","",INDEX({"Su";"M";"Tu";"W";"Th";"F";"Sa"},WEEKDAY(K8,1)))</f>
        <v>M</v>
      </c>
      <c r="L7" s="38" t="str">
        <f>IF(L8="","",INDEX({"Su";"M";"Tu";"W";"Th";"F";"Sa"},WEEKDAY(L8,1)))</f>
        <v>Tu</v>
      </c>
      <c r="M7" s="38" t="str">
        <f>IF(M8="","",INDEX({"Su";"M";"Tu";"W";"Th";"F";"Sa"},WEEKDAY(M8,1)))</f>
        <v>W</v>
      </c>
      <c r="N7" s="38" t="str">
        <f>IF(N8="","",INDEX({"Su";"M";"Tu";"W";"Th";"F";"Sa"},WEEKDAY(N8,1)))</f>
        <v>Th</v>
      </c>
      <c r="O7" s="38" t="str">
        <f>IF(O8="","",INDEX({"Su";"M";"Tu";"W";"Th";"F";"Sa"},WEEKDAY(O8,1)))</f>
        <v>F</v>
      </c>
      <c r="P7" s="38" t="str">
        <f>IF(P8="","",INDEX({"Su";"M";"Tu";"W";"Th";"F";"Sa"},WEEKDAY(P8,1)))</f>
        <v>Sa</v>
      </c>
      <c r="Q7" s="38" t="str">
        <f>IF(Q8="","",INDEX({"Su";"M";"Tu";"W";"Th";"F";"Sa"},WEEKDAY(Q8,1)))</f>
        <v>Su</v>
      </c>
      <c r="R7" s="38" t="str">
        <f>IF(R8="","",INDEX({"Su";"M";"Tu";"W";"Th";"F";"Sa"},WEEKDAY(R8,1)))</f>
        <v>M</v>
      </c>
      <c r="S7" s="38" t="str">
        <f>IF(S8="","",INDEX({"Su";"M";"Tu";"W";"Th";"F";"Sa"},WEEKDAY(S8,1)))</f>
        <v>Tu</v>
      </c>
      <c r="T7" s="38" t="str">
        <f>IF(T8="","",INDEX({"Su";"M";"Tu";"W";"Th";"F";"Sa"},WEEKDAY(T8,1)))</f>
        <v>W</v>
      </c>
      <c r="U7" s="38" t="str">
        <f>IF(U8="","",INDEX({"Su";"M";"Tu";"W";"Th";"F";"Sa"},WEEKDAY(U8,1)))</f>
        <v>Th</v>
      </c>
      <c r="V7" s="38" t="str">
        <f>IF(V8="","",INDEX({"Su";"M";"Tu";"W";"Th";"F";"Sa"},WEEKDAY(V8,1)))</f>
        <v>F</v>
      </c>
      <c r="W7" s="38" t="str">
        <f>IF(W8="","",INDEX({"Su";"M";"Tu";"W";"Th";"F";"Sa"},WEEKDAY(W8,1)))</f>
        <v>Sa</v>
      </c>
      <c r="X7" s="38" t="str">
        <f>IF(X8="","",INDEX({"Su";"M";"Tu";"W";"Th";"F";"Sa"},WEEKDAY(X8,1)))</f>
        <v>Su</v>
      </c>
      <c r="Y7" s="38" t="str">
        <f>IF(Y8="","",INDEX({"Su";"M";"Tu";"W";"Th";"F";"Sa"},WEEKDAY(Y8,1)))</f>
        <v>M</v>
      </c>
      <c r="Z7" s="38" t="str">
        <f>IF(Z8="","",INDEX({"Su";"M";"Tu";"W";"Th";"F";"Sa"},WEEKDAY(Z8,1)))</f>
        <v>Tu</v>
      </c>
      <c r="AA7" s="38" t="str">
        <f>IF(AA8="","",INDEX({"Su";"M";"Tu";"W";"Th";"F";"Sa"},WEEKDAY(AA8,1)))</f>
        <v>W</v>
      </c>
      <c r="AB7" s="38" t="str">
        <f>IF(AB8="","",INDEX({"Su";"M";"Tu";"W";"Th";"F";"Sa"},WEEKDAY(AB8,1)))</f>
        <v>Th</v>
      </c>
      <c r="AC7" s="38" t="str">
        <f>IF(AC8="","",INDEX({"Su";"M";"Tu";"W";"Th";"F";"Sa"},WEEKDAY(AC8,1)))</f>
        <v>F</v>
      </c>
      <c r="AD7" s="38" t="str">
        <f>IF(AD8="","",INDEX({"Su";"M";"Tu";"W";"Th";"F";"Sa"},WEEKDAY(AD8,1)))</f>
        <v>Sa</v>
      </c>
      <c r="AE7" s="38" t="str">
        <f>IF(AE8="","",INDEX({"Su";"M";"Tu";"W";"Th";"F";"Sa"},WEEKDAY(AE8,1)))</f>
        <v>Su</v>
      </c>
      <c r="AF7" s="38" t="str">
        <f>IF(AF8="","",INDEX({"Su";"M";"Tu";"W";"Th";"F";"Sa"},WEEKDAY(AF8,1)))</f>
        <v>M</v>
      </c>
      <c r="AG7" s="38" t="str">
        <f>IF(AG8="","",INDEX({"Su";"M";"Tu";"W";"Th";"F";"Sa"},WEEKDAY(AG8,1)))</f>
        <v>Tu</v>
      </c>
      <c r="AH7" s="43">
        <f>SUM(AH9:AH13)</f>
        <v>0</v>
      </c>
      <c r="AI7" s="44">
        <f t="shared" ref="AI7:AM7" si="0">SUM(AI9:AI13)</f>
        <v>0</v>
      </c>
      <c r="AJ7" s="44">
        <f t="shared" si="0"/>
        <v>0</v>
      </c>
      <c r="AK7" s="44">
        <f t="shared" si="0"/>
        <v>0</v>
      </c>
      <c r="AL7" s="44">
        <f t="shared" si="0"/>
        <v>0</v>
      </c>
      <c r="AM7" s="45">
        <f t="shared" si="0"/>
        <v>0</v>
      </c>
      <c r="AN7" s="15"/>
    </row>
    <row r="8" spans="1:40" ht="19.899999999999999" customHeight="1" x14ac:dyDescent="0.2">
      <c r="A8"/>
      <c r="B8" s="32" t="s">
        <v>18</v>
      </c>
      <c r="C8" s="33">
        <f>DATE(Summary!C6,5,1)</f>
        <v>44682</v>
      </c>
      <c r="D8" s="33">
        <f>C8+1</f>
        <v>44683</v>
      </c>
      <c r="E8" s="33">
        <f t="shared" ref="E8:AC8" si="1">D8+1</f>
        <v>44684</v>
      </c>
      <c r="F8" s="33">
        <f t="shared" si="1"/>
        <v>44685</v>
      </c>
      <c r="G8" s="33">
        <f>F8+1</f>
        <v>44686</v>
      </c>
      <c r="H8" s="33">
        <f t="shared" si="1"/>
        <v>44687</v>
      </c>
      <c r="I8" s="33">
        <f t="shared" si="1"/>
        <v>44688</v>
      </c>
      <c r="J8" s="33">
        <f t="shared" si="1"/>
        <v>44689</v>
      </c>
      <c r="K8" s="33">
        <f t="shared" si="1"/>
        <v>44690</v>
      </c>
      <c r="L8" s="33">
        <f>K8+1</f>
        <v>44691</v>
      </c>
      <c r="M8" s="33">
        <f>L8+1</f>
        <v>44692</v>
      </c>
      <c r="N8" s="33">
        <f t="shared" si="1"/>
        <v>44693</v>
      </c>
      <c r="O8" s="33">
        <f t="shared" si="1"/>
        <v>44694</v>
      </c>
      <c r="P8" s="33">
        <f t="shared" si="1"/>
        <v>44695</v>
      </c>
      <c r="Q8" s="33">
        <f t="shared" si="1"/>
        <v>44696</v>
      </c>
      <c r="R8" s="33">
        <f>Q8+1</f>
        <v>44697</v>
      </c>
      <c r="S8" s="33">
        <f t="shared" si="1"/>
        <v>44698</v>
      </c>
      <c r="T8" s="33">
        <f t="shared" si="1"/>
        <v>44699</v>
      </c>
      <c r="U8" s="33">
        <f t="shared" si="1"/>
        <v>44700</v>
      </c>
      <c r="V8" s="33">
        <f t="shared" si="1"/>
        <v>44701</v>
      </c>
      <c r="W8" s="33">
        <f t="shared" si="1"/>
        <v>44702</v>
      </c>
      <c r="X8" s="33">
        <f>W8+1</f>
        <v>44703</v>
      </c>
      <c r="Y8" s="33">
        <f t="shared" si="1"/>
        <v>44704</v>
      </c>
      <c r="Z8" s="33">
        <f t="shared" si="1"/>
        <v>44705</v>
      </c>
      <c r="AA8" s="33">
        <f t="shared" si="1"/>
        <v>44706</v>
      </c>
      <c r="AB8" s="33">
        <f t="shared" si="1"/>
        <v>44707</v>
      </c>
      <c r="AC8" s="33">
        <f t="shared" si="1"/>
        <v>44708</v>
      </c>
      <c r="AD8" s="33">
        <f>AC8+1</f>
        <v>44709</v>
      </c>
      <c r="AE8" s="33">
        <f>IF(MONTH($AD8+1)&gt;MONTH($C$8),"",$AD8+1)</f>
        <v>44710</v>
      </c>
      <c r="AF8" s="33">
        <f>IF(MONTH($AD8+2)&gt;MONTH($C$8),"",$AD8+2)</f>
        <v>44711</v>
      </c>
      <c r="AG8" s="41">
        <f>IF(MONTH($AD8+3)&gt;MONTH($C$8),"",$AD8+3)</f>
        <v>44712</v>
      </c>
      <c r="AH8" s="46" t="str">
        <f>Summary!C9</f>
        <v>V</v>
      </c>
      <c r="AI8" s="31" t="str">
        <f>Summary!D9</f>
        <v>S</v>
      </c>
      <c r="AJ8" s="31" t="str">
        <f>Summary!E9</f>
        <v>P</v>
      </c>
      <c r="AK8" s="31" t="str">
        <f>Summary!F9</f>
        <v>D</v>
      </c>
      <c r="AL8" s="31" t="str">
        <f>Summary!G9</f>
        <v>O</v>
      </c>
      <c r="AM8" s="47" t="str">
        <f>Summary!H9</f>
        <v>U</v>
      </c>
      <c r="AN8" s="15"/>
    </row>
    <row r="9" spans="1:40" ht="19.899999999999999" customHeight="1" x14ac:dyDescent="0.2">
      <c r="A9"/>
      <c r="B9" s="16" t="str">
        <f>VLOOKUP(Summary!B10,Summary!$B$9:$B$14,1,0)</f>
        <v>Vetoria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  <c r="AH9" s="48">
        <f t="shared" ref="AH9:AM13" si="2">COUNTIF($C9:$AG9,AH$8)+0.5*COUNTIF($C9:$AG9,AH$8&amp;"H")+0.5*COUNTIF($C9:$AG9,"H"&amp;AH$8)</f>
        <v>0</v>
      </c>
      <c r="AI9" s="34">
        <f t="shared" si="2"/>
        <v>0</v>
      </c>
      <c r="AJ9" s="34">
        <f t="shared" si="2"/>
        <v>0</v>
      </c>
      <c r="AK9" s="34">
        <f t="shared" si="2"/>
        <v>0</v>
      </c>
      <c r="AL9" s="34">
        <f t="shared" si="2"/>
        <v>0</v>
      </c>
      <c r="AM9" s="49">
        <f t="shared" si="2"/>
        <v>0</v>
      </c>
      <c r="AN9" s="15"/>
    </row>
    <row r="10" spans="1:40" ht="19.899999999999999" customHeight="1" x14ac:dyDescent="0.2">
      <c r="A10"/>
      <c r="B10" s="16" t="str">
        <f>VLOOKUP(Summary!B11,Summary!$B$9:$B$14,1,0)</f>
        <v>Hundo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  <c r="AH10" s="48">
        <f t="shared" si="2"/>
        <v>0</v>
      </c>
      <c r="AI10" s="34">
        <f t="shared" si="2"/>
        <v>0</v>
      </c>
      <c r="AJ10" s="34">
        <f t="shared" si="2"/>
        <v>0</v>
      </c>
      <c r="AK10" s="34">
        <f t="shared" si="2"/>
        <v>0</v>
      </c>
      <c r="AL10" s="34">
        <f t="shared" si="2"/>
        <v>0</v>
      </c>
      <c r="AM10" s="49">
        <f t="shared" si="2"/>
        <v>0</v>
      </c>
      <c r="AN10" s="15"/>
    </row>
    <row r="11" spans="1:40" ht="19.899999999999999" customHeight="1" x14ac:dyDescent="0.2">
      <c r="A11"/>
      <c r="B11" s="16" t="str">
        <f>VLOOKUP(Summary!B12,Summary!$B$9:$B$14,1,0)</f>
        <v>Jonny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48">
        <f t="shared" si="2"/>
        <v>0</v>
      </c>
      <c r="AI11" s="34">
        <f t="shared" si="2"/>
        <v>0</v>
      </c>
      <c r="AJ11" s="34">
        <f t="shared" si="2"/>
        <v>0</v>
      </c>
      <c r="AK11" s="34">
        <f t="shared" si="2"/>
        <v>0</v>
      </c>
      <c r="AL11" s="34">
        <f t="shared" si="2"/>
        <v>0</v>
      </c>
      <c r="AM11" s="49">
        <f t="shared" si="2"/>
        <v>0</v>
      </c>
      <c r="AN11" s="15"/>
    </row>
    <row r="12" spans="1:40" ht="19.899999999999999" customHeight="1" x14ac:dyDescent="0.2">
      <c r="A12"/>
      <c r="B12" s="16" t="str">
        <f>VLOOKUP(Summary!B13,Summary!$B$9:$B$14,1,0)</f>
        <v>Luca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  <c r="AH12" s="48">
        <f t="shared" si="2"/>
        <v>0</v>
      </c>
      <c r="AI12" s="34">
        <f t="shared" si="2"/>
        <v>0</v>
      </c>
      <c r="AJ12" s="34">
        <f t="shared" si="2"/>
        <v>0</v>
      </c>
      <c r="AK12" s="34">
        <f t="shared" si="2"/>
        <v>0</v>
      </c>
      <c r="AL12" s="34">
        <f t="shared" si="2"/>
        <v>0</v>
      </c>
      <c r="AM12" s="49">
        <f t="shared" si="2"/>
        <v>0</v>
      </c>
      <c r="AN12" s="15"/>
    </row>
    <row r="13" spans="1:40" ht="19.899999999999999" customHeight="1" thickBot="1" x14ac:dyDescent="0.25">
      <c r="A13"/>
      <c r="B13" s="16" t="str">
        <f>VLOOKUP(Summary!B14,Summary!$B$9:$B$14,1,0)</f>
        <v>Oliver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50">
        <f t="shared" si="2"/>
        <v>0</v>
      </c>
      <c r="AI13" s="51">
        <f t="shared" si="2"/>
        <v>0</v>
      </c>
      <c r="AJ13" s="51">
        <f t="shared" si="2"/>
        <v>0</v>
      </c>
      <c r="AK13" s="51">
        <f t="shared" si="2"/>
        <v>0</v>
      </c>
      <c r="AL13" s="51">
        <f t="shared" si="2"/>
        <v>0</v>
      </c>
      <c r="AM13" s="52">
        <f t="shared" si="2"/>
        <v>0</v>
      </c>
      <c r="AN13" s="15"/>
    </row>
    <row r="14" spans="1:40" ht="19.899999999999999" customHeight="1" x14ac:dyDescent="0.2">
      <c r="A14" s="63"/>
      <c r="B14" s="6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9.899999999999999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</sheetData>
  <mergeCells count="3">
    <mergeCell ref="AH6:AM6"/>
    <mergeCell ref="B6:AG6"/>
    <mergeCell ref="A14:B14"/>
  </mergeCells>
  <conditionalFormatting sqref="C9:AG13">
    <cfRule type="expression" dxfId="31" priority="3" stopIfTrue="1">
      <formula>OR(WEEKDAY(C$8)=1,WEEKDAY(C$8)=7)</formula>
    </cfRule>
    <cfRule type="expression" dxfId="30" priority="4" stopIfTrue="1">
      <formula>C$8=""</formula>
    </cfRule>
  </conditionalFormatting>
  <conditionalFormatting sqref="C8:AG8">
    <cfRule type="expression" dxfId="29" priority="1" stopIfTrue="1">
      <formula>OR(WEEKDAY(C$8,1)=1,WEEKDAY(C$8,1)=7)</formula>
    </cfRule>
    <cfRule type="cellIs" dxfId="28" priority="2" stopIfTrue="1" operator="equal">
      <formula>""</formula>
    </cfRule>
  </conditionalFormatting>
  <dataValidations count="1">
    <dataValidation type="list" allowBlank="1" sqref="C9:AG13" xr:uid="{B7D9602F-657E-41AB-8DD4-81E4E36A25A8}">
      <formula1>$AH$8:$AM$8</formula1>
    </dataValidation>
  </dataValidations>
  <printOptions horizontalCentered="1"/>
  <pageMargins left="0.25" right="0.25" top="0.25" bottom="0.25" header="0.5" footer="0.5"/>
  <pageSetup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4:AN15"/>
  <sheetViews>
    <sheetView showGridLines="0" workbookViewId="0"/>
  </sheetViews>
  <sheetFormatPr defaultColWidth="9.140625" defaultRowHeight="19.899999999999999" customHeight="1" x14ac:dyDescent="0.2"/>
  <cols>
    <col min="1" max="1" width="3.7109375" style="14" customWidth="1"/>
    <col min="2" max="2" width="18.7109375" style="14" customWidth="1"/>
    <col min="3" max="33" width="3.28515625" style="14" customWidth="1"/>
    <col min="34" max="39" width="4.28515625" style="14" customWidth="1"/>
    <col min="40" max="16384" width="9.140625" style="14"/>
  </cols>
  <sheetData>
    <row r="4" spans="1:40" s="3" customFormat="1" ht="19.899999999999999" customHeight="1" x14ac:dyDescent="0.2">
      <c r="B4" s="8" t="str">
        <f>"June "&amp;Summary!C6</f>
        <v>June 2022</v>
      </c>
      <c r="C4" s="8"/>
      <c r="D4" s="8"/>
      <c r="E4" s="8"/>
      <c r="F4" s="8"/>
      <c r="G4" s="8"/>
      <c r="H4" s="8"/>
      <c r="I4" s="8"/>
      <c r="J4" s="8"/>
      <c r="K4" s="8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2"/>
    </row>
    <row r="5" spans="1:40" s="3" customFormat="1" ht="19.899999999999999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3" customFormat="1" ht="19.899999999999999" customHeight="1" x14ac:dyDescent="0.2">
      <c r="A6"/>
      <c r="B6" s="64" t="str">
        <f>B4</f>
        <v>June 2022</v>
      </c>
      <c r="C6" s="61" t="e">
        <f>#REF!</f>
        <v>#REF!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 t="s">
        <v>0</v>
      </c>
      <c r="AI6" s="61"/>
      <c r="AJ6" s="61"/>
      <c r="AK6" s="61"/>
      <c r="AL6" s="61"/>
      <c r="AM6" s="61"/>
      <c r="AN6" s="4"/>
    </row>
    <row r="7" spans="1:40" ht="19.899999999999999" customHeight="1" x14ac:dyDescent="0.2">
      <c r="A7"/>
      <c r="B7" s="38" t="s">
        <v>20</v>
      </c>
      <c r="C7" s="38" t="str">
        <f>IF(C8="","",INDEX({"Su";"M";"Tu";"W";"Th";"F";"Sa"},WEEKDAY(C8,1)))</f>
        <v>W</v>
      </c>
      <c r="D7" s="38" t="str">
        <f>IF(D8="","",INDEX({"Su";"M";"Tu";"W";"Th";"F";"Sa"},WEEKDAY(D8,1)))</f>
        <v>Th</v>
      </c>
      <c r="E7" s="38" t="str">
        <f>IF(E8="","",INDEX({"Su";"M";"Tu";"W";"Th";"F";"Sa"},WEEKDAY(E8,1)))</f>
        <v>F</v>
      </c>
      <c r="F7" s="38" t="str">
        <f>IF(F8="","",INDEX({"Su";"M";"Tu";"W";"Th";"F";"Sa"},WEEKDAY(F8,1)))</f>
        <v>Sa</v>
      </c>
      <c r="G7" s="38" t="str">
        <f>IF(G8="","",INDEX({"Su";"M";"Tu";"W";"Th";"F";"Sa"},WEEKDAY(G8,1)))</f>
        <v>Su</v>
      </c>
      <c r="H7" s="38" t="str">
        <f>IF(H8="","",INDEX({"Su";"M";"Tu";"W";"Th";"F";"Sa"},WEEKDAY(H8,1)))</f>
        <v>M</v>
      </c>
      <c r="I7" s="38" t="str">
        <f>IF(I8="","",INDEX({"Su";"M";"Tu";"W";"Th";"F";"Sa"},WEEKDAY(I8,1)))</f>
        <v>Tu</v>
      </c>
      <c r="J7" s="38" t="str">
        <f>IF(J8="","",INDEX({"Su";"M";"Tu";"W";"Th";"F";"Sa"},WEEKDAY(J8,1)))</f>
        <v>W</v>
      </c>
      <c r="K7" s="38" t="str">
        <f>IF(K8="","",INDEX({"Su";"M";"Tu";"W";"Th";"F";"Sa"},WEEKDAY(K8,1)))</f>
        <v>Th</v>
      </c>
      <c r="L7" s="38" t="str">
        <f>IF(L8="","",INDEX({"Su";"M";"Tu";"W";"Th";"F";"Sa"},WEEKDAY(L8,1)))</f>
        <v>F</v>
      </c>
      <c r="M7" s="38" t="str">
        <f>IF(M8="","",INDEX({"Su";"M";"Tu";"W";"Th";"F";"Sa"},WEEKDAY(M8,1)))</f>
        <v>Sa</v>
      </c>
      <c r="N7" s="38" t="str">
        <f>IF(N8="","",INDEX({"Su";"M";"Tu";"W";"Th";"F";"Sa"},WEEKDAY(N8,1)))</f>
        <v>Su</v>
      </c>
      <c r="O7" s="38" t="str">
        <f>IF(O8="","",INDEX({"Su";"M";"Tu";"W";"Th";"F";"Sa"},WEEKDAY(O8,1)))</f>
        <v>M</v>
      </c>
      <c r="P7" s="38" t="str">
        <f>IF(P8="","",INDEX({"Su";"M";"Tu";"W";"Th";"F";"Sa"},WEEKDAY(P8,1)))</f>
        <v>Tu</v>
      </c>
      <c r="Q7" s="38" t="str">
        <f>IF(Q8="","",INDEX({"Su";"M";"Tu";"W";"Th";"F";"Sa"},WEEKDAY(Q8,1)))</f>
        <v>W</v>
      </c>
      <c r="R7" s="38" t="str">
        <f>IF(R8="","",INDEX({"Su";"M";"Tu";"W";"Th";"F";"Sa"},WEEKDAY(R8,1)))</f>
        <v>Th</v>
      </c>
      <c r="S7" s="38" t="str">
        <f>IF(S8="","",INDEX({"Su";"M";"Tu";"W";"Th";"F";"Sa"},WEEKDAY(S8,1)))</f>
        <v>F</v>
      </c>
      <c r="T7" s="38" t="str">
        <f>IF(T8="","",INDEX({"Su";"M";"Tu";"W";"Th";"F";"Sa"},WEEKDAY(T8,1)))</f>
        <v>Sa</v>
      </c>
      <c r="U7" s="38" t="str">
        <f>IF(U8="","",INDEX({"Su";"M";"Tu";"W";"Th";"F";"Sa"},WEEKDAY(U8,1)))</f>
        <v>Su</v>
      </c>
      <c r="V7" s="38" t="str">
        <f>IF(V8="","",INDEX({"Su";"M";"Tu";"W";"Th";"F";"Sa"},WEEKDAY(V8,1)))</f>
        <v>M</v>
      </c>
      <c r="W7" s="38" t="str">
        <f>IF(W8="","",INDEX({"Su";"M";"Tu";"W";"Th";"F";"Sa"},WEEKDAY(W8,1)))</f>
        <v>Tu</v>
      </c>
      <c r="X7" s="38" t="str">
        <f>IF(X8="","",INDEX({"Su";"M";"Tu";"W";"Th";"F";"Sa"},WEEKDAY(X8,1)))</f>
        <v>W</v>
      </c>
      <c r="Y7" s="38" t="str">
        <f>IF(Y8="","",INDEX({"Su";"M";"Tu";"W";"Th";"F";"Sa"},WEEKDAY(Y8,1)))</f>
        <v>Th</v>
      </c>
      <c r="Z7" s="38" t="str">
        <f>IF(Z8="","",INDEX({"Su";"M";"Tu";"W";"Th";"F";"Sa"},WEEKDAY(Z8,1)))</f>
        <v>F</v>
      </c>
      <c r="AA7" s="38" t="str">
        <f>IF(AA8="","",INDEX({"Su";"M";"Tu";"W";"Th";"F";"Sa"},WEEKDAY(AA8,1)))</f>
        <v>Sa</v>
      </c>
      <c r="AB7" s="38" t="str">
        <f>IF(AB8="","",INDEX({"Su";"M";"Tu";"W";"Th";"F";"Sa"},WEEKDAY(AB8,1)))</f>
        <v>Su</v>
      </c>
      <c r="AC7" s="38" t="str">
        <f>IF(AC8="","",INDEX({"Su";"M";"Tu";"W";"Th";"F";"Sa"},WEEKDAY(AC8,1)))</f>
        <v>M</v>
      </c>
      <c r="AD7" s="38" t="str">
        <f>IF(AD8="","",INDEX({"Su";"M";"Tu";"W";"Th";"F";"Sa"},WEEKDAY(AD8,1)))</f>
        <v>Tu</v>
      </c>
      <c r="AE7" s="38" t="str">
        <f>IF(AE8="","",INDEX({"Su";"M";"Tu";"W";"Th";"F";"Sa"},WEEKDAY(AE8,1)))</f>
        <v>W</v>
      </c>
      <c r="AF7" s="38" t="str">
        <f>IF(AF8="","",INDEX({"Su";"M";"Tu";"W";"Th";"F";"Sa"},WEEKDAY(AF8,1)))</f>
        <v>Th</v>
      </c>
      <c r="AG7" s="38" t="str">
        <f>IF(AG8="","",INDEX({"Su";"M";"Tu";"W";"Th";"F";"Sa"},WEEKDAY(AG8,1)))</f>
        <v/>
      </c>
      <c r="AH7" s="43">
        <f>SUM(AH9:AH13)</f>
        <v>0</v>
      </c>
      <c r="AI7" s="44">
        <f t="shared" ref="AI7:AM7" si="0">SUM(AI9:AI13)</f>
        <v>0</v>
      </c>
      <c r="AJ7" s="44">
        <f t="shared" si="0"/>
        <v>0</v>
      </c>
      <c r="AK7" s="44">
        <f t="shared" si="0"/>
        <v>0</v>
      </c>
      <c r="AL7" s="44">
        <f t="shared" si="0"/>
        <v>0</v>
      </c>
      <c r="AM7" s="45">
        <f t="shared" si="0"/>
        <v>0</v>
      </c>
      <c r="AN7" s="15"/>
    </row>
    <row r="8" spans="1:40" ht="19.899999999999999" customHeight="1" x14ac:dyDescent="0.2">
      <c r="A8"/>
      <c r="B8" s="32" t="s">
        <v>18</v>
      </c>
      <c r="C8" s="33">
        <f>DATE(Summary!C6,6,1)</f>
        <v>44713</v>
      </c>
      <c r="D8" s="33">
        <f>C8+1</f>
        <v>44714</v>
      </c>
      <c r="E8" s="33">
        <f t="shared" ref="E8:AC8" si="1">D8+1</f>
        <v>44715</v>
      </c>
      <c r="F8" s="33">
        <f t="shared" si="1"/>
        <v>44716</v>
      </c>
      <c r="G8" s="33">
        <f>F8+1</f>
        <v>44717</v>
      </c>
      <c r="H8" s="33">
        <f t="shared" si="1"/>
        <v>44718</v>
      </c>
      <c r="I8" s="33">
        <f t="shared" si="1"/>
        <v>44719</v>
      </c>
      <c r="J8" s="33">
        <f t="shared" si="1"/>
        <v>44720</v>
      </c>
      <c r="K8" s="33">
        <f t="shared" si="1"/>
        <v>44721</v>
      </c>
      <c r="L8" s="33">
        <f>K8+1</f>
        <v>44722</v>
      </c>
      <c r="M8" s="33">
        <f>L8+1</f>
        <v>44723</v>
      </c>
      <c r="N8" s="33">
        <f t="shared" si="1"/>
        <v>44724</v>
      </c>
      <c r="O8" s="33">
        <f t="shared" si="1"/>
        <v>44725</v>
      </c>
      <c r="P8" s="33">
        <f t="shared" si="1"/>
        <v>44726</v>
      </c>
      <c r="Q8" s="33">
        <f t="shared" si="1"/>
        <v>44727</v>
      </c>
      <c r="R8" s="33">
        <f>Q8+1</f>
        <v>44728</v>
      </c>
      <c r="S8" s="33">
        <f t="shared" si="1"/>
        <v>44729</v>
      </c>
      <c r="T8" s="33">
        <f t="shared" si="1"/>
        <v>44730</v>
      </c>
      <c r="U8" s="33">
        <f t="shared" si="1"/>
        <v>44731</v>
      </c>
      <c r="V8" s="33">
        <f t="shared" si="1"/>
        <v>44732</v>
      </c>
      <c r="W8" s="33">
        <f t="shared" si="1"/>
        <v>44733</v>
      </c>
      <c r="X8" s="33">
        <f>W8+1</f>
        <v>44734</v>
      </c>
      <c r="Y8" s="33">
        <f t="shared" si="1"/>
        <v>44735</v>
      </c>
      <c r="Z8" s="33">
        <f t="shared" si="1"/>
        <v>44736</v>
      </c>
      <c r="AA8" s="33">
        <f t="shared" si="1"/>
        <v>44737</v>
      </c>
      <c r="AB8" s="33">
        <f t="shared" si="1"/>
        <v>44738</v>
      </c>
      <c r="AC8" s="33">
        <f t="shared" si="1"/>
        <v>44739</v>
      </c>
      <c r="AD8" s="33">
        <f>AC8+1</f>
        <v>44740</v>
      </c>
      <c r="AE8" s="33">
        <f>IF(MONTH($AD8+1)&gt;MONTH($C$8),"",$AD8+1)</f>
        <v>44741</v>
      </c>
      <c r="AF8" s="33">
        <f>IF(MONTH($AD8+2)&gt;MONTH($C$8),"",$AD8+2)</f>
        <v>44742</v>
      </c>
      <c r="AG8" s="41" t="str">
        <f>IF(MONTH($AD8+3)&gt;MONTH($C$8),"",$AD8+3)</f>
        <v/>
      </c>
      <c r="AH8" s="46" t="str">
        <f>Summary!C9</f>
        <v>V</v>
      </c>
      <c r="AI8" s="31" t="str">
        <f>Summary!D9</f>
        <v>S</v>
      </c>
      <c r="AJ8" s="31" t="str">
        <f>Summary!E9</f>
        <v>P</v>
      </c>
      <c r="AK8" s="31" t="str">
        <f>Summary!F9</f>
        <v>D</v>
      </c>
      <c r="AL8" s="31" t="str">
        <f>Summary!G9</f>
        <v>O</v>
      </c>
      <c r="AM8" s="47" t="str">
        <f>Summary!H9</f>
        <v>U</v>
      </c>
      <c r="AN8" s="15"/>
    </row>
    <row r="9" spans="1:40" ht="19.899999999999999" customHeight="1" x14ac:dyDescent="0.2">
      <c r="A9"/>
      <c r="B9" s="16" t="str">
        <f>VLOOKUP(Summary!B10,Summary!$B$9:$B$14,1,0)</f>
        <v>Vetoria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  <c r="AH9" s="48">
        <f t="shared" ref="AH9:AM13" si="2">COUNTIF($C9:$AG9,AH$8)+0.5*COUNTIF($C9:$AG9,AH$8&amp;"H")+0.5*COUNTIF($C9:$AG9,"H"&amp;AH$8)</f>
        <v>0</v>
      </c>
      <c r="AI9" s="34">
        <f t="shared" si="2"/>
        <v>0</v>
      </c>
      <c r="AJ9" s="34">
        <f t="shared" si="2"/>
        <v>0</v>
      </c>
      <c r="AK9" s="34">
        <f t="shared" si="2"/>
        <v>0</v>
      </c>
      <c r="AL9" s="34">
        <f t="shared" si="2"/>
        <v>0</v>
      </c>
      <c r="AM9" s="49">
        <f t="shared" si="2"/>
        <v>0</v>
      </c>
      <c r="AN9" s="15"/>
    </row>
    <row r="10" spans="1:40" ht="19.899999999999999" customHeight="1" x14ac:dyDescent="0.2">
      <c r="A10"/>
      <c r="B10" s="16" t="str">
        <f>VLOOKUP(Summary!B11,Summary!$B$9:$B$14,1,0)</f>
        <v>Hundo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  <c r="AH10" s="48">
        <f t="shared" si="2"/>
        <v>0</v>
      </c>
      <c r="AI10" s="34">
        <f t="shared" si="2"/>
        <v>0</v>
      </c>
      <c r="AJ10" s="34">
        <f t="shared" si="2"/>
        <v>0</v>
      </c>
      <c r="AK10" s="34">
        <f t="shared" si="2"/>
        <v>0</v>
      </c>
      <c r="AL10" s="34">
        <f t="shared" si="2"/>
        <v>0</v>
      </c>
      <c r="AM10" s="49">
        <f t="shared" si="2"/>
        <v>0</v>
      </c>
      <c r="AN10" s="15"/>
    </row>
    <row r="11" spans="1:40" ht="19.899999999999999" customHeight="1" x14ac:dyDescent="0.2">
      <c r="A11"/>
      <c r="B11" s="16" t="str">
        <f>VLOOKUP(Summary!B12,Summary!$B$9:$B$14,1,0)</f>
        <v>Jonny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48">
        <f t="shared" si="2"/>
        <v>0</v>
      </c>
      <c r="AI11" s="34">
        <f t="shared" si="2"/>
        <v>0</v>
      </c>
      <c r="AJ11" s="34">
        <f t="shared" si="2"/>
        <v>0</v>
      </c>
      <c r="AK11" s="34">
        <f t="shared" si="2"/>
        <v>0</v>
      </c>
      <c r="AL11" s="34">
        <f t="shared" si="2"/>
        <v>0</v>
      </c>
      <c r="AM11" s="49">
        <f t="shared" si="2"/>
        <v>0</v>
      </c>
      <c r="AN11" s="15"/>
    </row>
    <row r="12" spans="1:40" ht="19.899999999999999" customHeight="1" x14ac:dyDescent="0.2">
      <c r="A12"/>
      <c r="B12" s="16" t="str">
        <f>VLOOKUP(Summary!B13,Summary!$B$9:$B$14,1,0)</f>
        <v>Luca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  <c r="AH12" s="48">
        <f t="shared" si="2"/>
        <v>0</v>
      </c>
      <c r="AI12" s="34">
        <f t="shared" si="2"/>
        <v>0</v>
      </c>
      <c r="AJ12" s="34">
        <f t="shared" si="2"/>
        <v>0</v>
      </c>
      <c r="AK12" s="34">
        <f t="shared" si="2"/>
        <v>0</v>
      </c>
      <c r="AL12" s="34">
        <f t="shared" si="2"/>
        <v>0</v>
      </c>
      <c r="AM12" s="49">
        <f t="shared" si="2"/>
        <v>0</v>
      </c>
      <c r="AN12" s="15"/>
    </row>
    <row r="13" spans="1:40" ht="19.899999999999999" customHeight="1" thickBot="1" x14ac:dyDescent="0.25">
      <c r="A13"/>
      <c r="B13" s="16" t="str">
        <f>VLOOKUP(Summary!B14,Summary!$B$9:$B$14,1,0)</f>
        <v>Oliver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50">
        <f t="shared" si="2"/>
        <v>0</v>
      </c>
      <c r="AI13" s="51">
        <f t="shared" si="2"/>
        <v>0</v>
      </c>
      <c r="AJ13" s="51">
        <f t="shared" si="2"/>
        <v>0</v>
      </c>
      <c r="AK13" s="51">
        <f t="shared" si="2"/>
        <v>0</v>
      </c>
      <c r="AL13" s="51">
        <f t="shared" si="2"/>
        <v>0</v>
      </c>
      <c r="AM13" s="52">
        <f t="shared" si="2"/>
        <v>0</v>
      </c>
      <c r="AN13" s="15"/>
    </row>
    <row r="14" spans="1:40" ht="19.899999999999999" customHeight="1" x14ac:dyDescent="0.2">
      <c r="A14" s="63"/>
      <c r="B14" s="6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9.899999999999999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</sheetData>
  <mergeCells count="3">
    <mergeCell ref="AH6:AM6"/>
    <mergeCell ref="B6:AG6"/>
    <mergeCell ref="A14:B14"/>
  </mergeCells>
  <conditionalFormatting sqref="C9:AG13">
    <cfRule type="expression" dxfId="27" priority="3" stopIfTrue="1">
      <formula>OR(WEEKDAY(C$8)=1,WEEKDAY(C$8)=7)</formula>
    </cfRule>
    <cfRule type="expression" dxfId="26" priority="4" stopIfTrue="1">
      <formula>C$8=""</formula>
    </cfRule>
  </conditionalFormatting>
  <conditionalFormatting sqref="C8:AG8">
    <cfRule type="expression" dxfId="25" priority="1" stopIfTrue="1">
      <formula>OR(WEEKDAY(C$8,1)=1,WEEKDAY(C$8,1)=7)</formula>
    </cfRule>
    <cfRule type="cellIs" dxfId="24" priority="2" stopIfTrue="1" operator="equal">
      <formula>""</formula>
    </cfRule>
  </conditionalFormatting>
  <dataValidations count="1">
    <dataValidation type="list" allowBlank="1" sqref="C9:AG13" xr:uid="{C5FB2C39-767E-4B11-825E-3FB8DC3A8270}">
      <formula1>$AH$8:$AM$8</formula1>
    </dataValidation>
  </dataValidations>
  <printOptions horizontalCentered="1"/>
  <pageMargins left="0.25" right="0.25" top="0.25" bottom="0.25" header="0.5" footer="0.5"/>
  <pageSetup scale="9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4:AN15"/>
  <sheetViews>
    <sheetView showGridLines="0" workbookViewId="0"/>
  </sheetViews>
  <sheetFormatPr defaultColWidth="9.140625" defaultRowHeight="19.899999999999999" customHeight="1" x14ac:dyDescent="0.2"/>
  <cols>
    <col min="1" max="1" width="3.7109375" style="14" customWidth="1"/>
    <col min="2" max="2" width="18.7109375" style="14" customWidth="1"/>
    <col min="3" max="33" width="3.28515625" style="14" customWidth="1"/>
    <col min="34" max="39" width="4.28515625" style="14" customWidth="1"/>
    <col min="40" max="16384" width="9.140625" style="14"/>
  </cols>
  <sheetData>
    <row r="4" spans="1:40" s="3" customFormat="1" ht="19.899999999999999" customHeight="1" x14ac:dyDescent="0.2">
      <c r="B4" s="8" t="str">
        <f>"July "&amp;Summary!C6</f>
        <v>July 2022</v>
      </c>
      <c r="C4" s="8"/>
      <c r="D4" s="8"/>
      <c r="E4" s="8"/>
      <c r="F4" s="8"/>
      <c r="G4" s="8"/>
      <c r="H4" s="8"/>
      <c r="I4" s="8"/>
      <c r="J4" s="8"/>
      <c r="K4" s="8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2"/>
    </row>
    <row r="5" spans="1:40" s="3" customFormat="1" ht="19.899999999999999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3" customFormat="1" ht="19.899999999999999" customHeight="1" x14ac:dyDescent="0.2">
      <c r="A6"/>
      <c r="B6" s="64" t="str">
        <f>B4</f>
        <v>July 2022</v>
      </c>
      <c r="C6" s="61" t="e">
        <f>#REF!</f>
        <v>#REF!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 t="s">
        <v>0</v>
      </c>
      <c r="AI6" s="61"/>
      <c r="AJ6" s="61"/>
      <c r="AK6" s="61"/>
      <c r="AL6" s="61"/>
      <c r="AM6" s="61"/>
      <c r="AN6" s="4"/>
    </row>
    <row r="7" spans="1:40" ht="19.899999999999999" customHeight="1" x14ac:dyDescent="0.2">
      <c r="A7"/>
      <c r="B7" s="38" t="s">
        <v>20</v>
      </c>
      <c r="C7" s="38" t="str">
        <f>IF(C8="","",INDEX({"Su";"M";"Tu";"W";"Th";"F";"Sa"},WEEKDAY(C8,1)))</f>
        <v>F</v>
      </c>
      <c r="D7" s="38" t="str">
        <f>IF(D8="","",INDEX({"Su";"M";"Tu";"W";"Th";"F";"Sa"},WEEKDAY(D8,1)))</f>
        <v>Sa</v>
      </c>
      <c r="E7" s="38" t="str">
        <f>IF(E8="","",INDEX({"Su";"M";"Tu";"W";"Th";"F";"Sa"},WEEKDAY(E8,1)))</f>
        <v>Su</v>
      </c>
      <c r="F7" s="38" t="str">
        <f>IF(F8="","",INDEX({"Su";"M";"Tu";"W";"Th";"F";"Sa"},WEEKDAY(F8,1)))</f>
        <v>M</v>
      </c>
      <c r="G7" s="38" t="str">
        <f>IF(G8="","",INDEX({"Su";"M";"Tu";"W";"Th";"F";"Sa"},WEEKDAY(G8,1)))</f>
        <v>Tu</v>
      </c>
      <c r="H7" s="38" t="str">
        <f>IF(H8="","",INDEX({"Su";"M";"Tu";"W";"Th";"F";"Sa"},WEEKDAY(H8,1)))</f>
        <v>W</v>
      </c>
      <c r="I7" s="38" t="str">
        <f>IF(I8="","",INDEX({"Su";"M";"Tu";"W";"Th";"F";"Sa"},WEEKDAY(I8,1)))</f>
        <v>Th</v>
      </c>
      <c r="J7" s="38" t="str">
        <f>IF(J8="","",INDEX({"Su";"M";"Tu";"W";"Th";"F";"Sa"},WEEKDAY(J8,1)))</f>
        <v>F</v>
      </c>
      <c r="K7" s="38" t="str">
        <f>IF(K8="","",INDEX({"Su";"M";"Tu";"W";"Th";"F";"Sa"},WEEKDAY(K8,1)))</f>
        <v>Sa</v>
      </c>
      <c r="L7" s="38" t="str">
        <f>IF(L8="","",INDEX({"Su";"M";"Tu";"W";"Th";"F";"Sa"},WEEKDAY(L8,1)))</f>
        <v>Su</v>
      </c>
      <c r="M7" s="38" t="str">
        <f>IF(M8="","",INDEX({"Su";"M";"Tu";"W";"Th";"F";"Sa"},WEEKDAY(M8,1)))</f>
        <v>M</v>
      </c>
      <c r="N7" s="38" t="str">
        <f>IF(N8="","",INDEX({"Su";"M";"Tu";"W";"Th";"F";"Sa"},WEEKDAY(N8,1)))</f>
        <v>Tu</v>
      </c>
      <c r="O7" s="38" t="str">
        <f>IF(O8="","",INDEX({"Su";"M";"Tu";"W";"Th";"F";"Sa"},WEEKDAY(O8,1)))</f>
        <v>W</v>
      </c>
      <c r="P7" s="38" t="str">
        <f>IF(P8="","",INDEX({"Su";"M";"Tu";"W";"Th";"F";"Sa"},WEEKDAY(P8,1)))</f>
        <v>Th</v>
      </c>
      <c r="Q7" s="38" t="str">
        <f>IF(Q8="","",INDEX({"Su";"M";"Tu";"W";"Th";"F";"Sa"},WEEKDAY(Q8,1)))</f>
        <v>F</v>
      </c>
      <c r="R7" s="38" t="str">
        <f>IF(R8="","",INDEX({"Su";"M";"Tu";"W";"Th";"F";"Sa"},WEEKDAY(R8,1)))</f>
        <v>Sa</v>
      </c>
      <c r="S7" s="38" t="str">
        <f>IF(S8="","",INDEX({"Su";"M";"Tu";"W";"Th";"F";"Sa"},WEEKDAY(S8,1)))</f>
        <v>Su</v>
      </c>
      <c r="T7" s="38" t="str">
        <f>IF(T8="","",INDEX({"Su";"M";"Tu";"W";"Th";"F";"Sa"},WEEKDAY(T8,1)))</f>
        <v>M</v>
      </c>
      <c r="U7" s="38" t="str">
        <f>IF(U8="","",INDEX({"Su";"M";"Tu";"W";"Th";"F";"Sa"},WEEKDAY(U8,1)))</f>
        <v>Tu</v>
      </c>
      <c r="V7" s="38" t="str">
        <f>IF(V8="","",INDEX({"Su";"M";"Tu";"W";"Th";"F";"Sa"},WEEKDAY(V8,1)))</f>
        <v>W</v>
      </c>
      <c r="W7" s="38" t="str">
        <f>IF(W8="","",INDEX({"Su";"M";"Tu";"W";"Th";"F";"Sa"},WEEKDAY(W8,1)))</f>
        <v>Th</v>
      </c>
      <c r="X7" s="38" t="str">
        <f>IF(X8="","",INDEX({"Su";"M";"Tu";"W";"Th";"F";"Sa"},WEEKDAY(X8,1)))</f>
        <v>F</v>
      </c>
      <c r="Y7" s="38" t="str">
        <f>IF(Y8="","",INDEX({"Su";"M";"Tu";"W";"Th";"F";"Sa"},WEEKDAY(Y8,1)))</f>
        <v>Sa</v>
      </c>
      <c r="Z7" s="38" t="str">
        <f>IF(Z8="","",INDEX({"Su";"M";"Tu";"W";"Th";"F";"Sa"},WEEKDAY(Z8,1)))</f>
        <v>Su</v>
      </c>
      <c r="AA7" s="38" t="str">
        <f>IF(AA8="","",INDEX({"Su";"M";"Tu";"W";"Th";"F";"Sa"},WEEKDAY(AA8,1)))</f>
        <v>M</v>
      </c>
      <c r="AB7" s="38" t="str">
        <f>IF(AB8="","",INDEX({"Su";"M";"Tu";"W";"Th";"F";"Sa"},WEEKDAY(AB8,1)))</f>
        <v>Tu</v>
      </c>
      <c r="AC7" s="38" t="str">
        <f>IF(AC8="","",INDEX({"Su";"M";"Tu";"W";"Th";"F";"Sa"},WEEKDAY(AC8,1)))</f>
        <v>W</v>
      </c>
      <c r="AD7" s="38" t="str">
        <f>IF(AD8="","",INDEX({"Su";"M";"Tu";"W";"Th";"F";"Sa"},WEEKDAY(AD8,1)))</f>
        <v>Th</v>
      </c>
      <c r="AE7" s="38" t="str">
        <f>IF(AE8="","",INDEX({"Su";"M";"Tu";"W";"Th";"F";"Sa"},WEEKDAY(AE8,1)))</f>
        <v>F</v>
      </c>
      <c r="AF7" s="38" t="str">
        <f>IF(AF8="","",INDEX({"Su";"M";"Tu";"W";"Th";"F";"Sa"},WEEKDAY(AF8,1)))</f>
        <v>Sa</v>
      </c>
      <c r="AG7" s="38" t="str">
        <f>IF(AG8="","",INDEX({"Su";"M";"Tu";"W";"Th";"F";"Sa"},WEEKDAY(AG8,1)))</f>
        <v>Su</v>
      </c>
      <c r="AH7" s="43">
        <f>SUM(AH9:AH13)</f>
        <v>0</v>
      </c>
      <c r="AI7" s="44">
        <f t="shared" ref="AI7:AM7" si="0">SUM(AI9:AI13)</f>
        <v>0</v>
      </c>
      <c r="AJ7" s="44">
        <f t="shared" si="0"/>
        <v>0</v>
      </c>
      <c r="AK7" s="44">
        <f t="shared" si="0"/>
        <v>0</v>
      </c>
      <c r="AL7" s="44">
        <f t="shared" si="0"/>
        <v>0</v>
      </c>
      <c r="AM7" s="45">
        <f t="shared" si="0"/>
        <v>0</v>
      </c>
      <c r="AN7" s="15"/>
    </row>
    <row r="8" spans="1:40" ht="19.899999999999999" customHeight="1" x14ac:dyDescent="0.2">
      <c r="A8"/>
      <c r="B8" s="32" t="s">
        <v>18</v>
      </c>
      <c r="C8" s="33">
        <f>DATE(Summary!C6,7,1)</f>
        <v>44743</v>
      </c>
      <c r="D8" s="33">
        <f>C8+1</f>
        <v>44744</v>
      </c>
      <c r="E8" s="33">
        <f t="shared" ref="E8:AC8" si="1">D8+1</f>
        <v>44745</v>
      </c>
      <c r="F8" s="33">
        <f t="shared" si="1"/>
        <v>44746</v>
      </c>
      <c r="G8" s="33">
        <f>F8+1</f>
        <v>44747</v>
      </c>
      <c r="H8" s="33">
        <f t="shared" si="1"/>
        <v>44748</v>
      </c>
      <c r="I8" s="33">
        <f t="shared" si="1"/>
        <v>44749</v>
      </c>
      <c r="J8" s="33">
        <f t="shared" si="1"/>
        <v>44750</v>
      </c>
      <c r="K8" s="33">
        <f t="shared" si="1"/>
        <v>44751</v>
      </c>
      <c r="L8" s="33">
        <f>K8+1</f>
        <v>44752</v>
      </c>
      <c r="M8" s="33">
        <f>L8+1</f>
        <v>44753</v>
      </c>
      <c r="N8" s="33">
        <f t="shared" si="1"/>
        <v>44754</v>
      </c>
      <c r="O8" s="33">
        <f t="shared" si="1"/>
        <v>44755</v>
      </c>
      <c r="P8" s="33">
        <f t="shared" si="1"/>
        <v>44756</v>
      </c>
      <c r="Q8" s="33">
        <f t="shared" si="1"/>
        <v>44757</v>
      </c>
      <c r="R8" s="33">
        <f>Q8+1</f>
        <v>44758</v>
      </c>
      <c r="S8" s="33">
        <f t="shared" si="1"/>
        <v>44759</v>
      </c>
      <c r="T8" s="33">
        <f t="shared" si="1"/>
        <v>44760</v>
      </c>
      <c r="U8" s="33">
        <f t="shared" si="1"/>
        <v>44761</v>
      </c>
      <c r="V8" s="33">
        <f t="shared" si="1"/>
        <v>44762</v>
      </c>
      <c r="W8" s="33">
        <f t="shared" si="1"/>
        <v>44763</v>
      </c>
      <c r="X8" s="33">
        <f>W8+1</f>
        <v>44764</v>
      </c>
      <c r="Y8" s="33">
        <f t="shared" si="1"/>
        <v>44765</v>
      </c>
      <c r="Z8" s="33">
        <f t="shared" si="1"/>
        <v>44766</v>
      </c>
      <c r="AA8" s="33">
        <f t="shared" si="1"/>
        <v>44767</v>
      </c>
      <c r="AB8" s="33">
        <f t="shared" si="1"/>
        <v>44768</v>
      </c>
      <c r="AC8" s="33">
        <f t="shared" si="1"/>
        <v>44769</v>
      </c>
      <c r="AD8" s="33">
        <f>AC8+1</f>
        <v>44770</v>
      </c>
      <c r="AE8" s="33">
        <f>IF(MONTH($AD8+1)&gt;MONTH($C$8),"",$AD8+1)</f>
        <v>44771</v>
      </c>
      <c r="AF8" s="33">
        <f>IF(MONTH($AD8+2)&gt;MONTH($C$8),"",$AD8+2)</f>
        <v>44772</v>
      </c>
      <c r="AG8" s="41">
        <f>IF(MONTH($AD8+3)&gt;MONTH($C$8),"",$AD8+3)</f>
        <v>44773</v>
      </c>
      <c r="AH8" s="46" t="str">
        <f>Summary!C9</f>
        <v>V</v>
      </c>
      <c r="AI8" s="31" t="str">
        <f>Summary!D9</f>
        <v>S</v>
      </c>
      <c r="AJ8" s="31" t="str">
        <f>Summary!E9</f>
        <v>P</v>
      </c>
      <c r="AK8" s="31" t="str">
        <f>Summary!F9</f>
        <v>D</v>
      </c>
      <c r="AL8" s="31" t="str">
        <f>Summary!G9</f>
        <v>O</v>
      </c>
      <c r="AM8" s="47" t="str">
        <f>Summary!H9</f>
        <v>U</v>
      </c>
      <c r="AN8" s="15"/>
    </row>
    <row r="9" spans="1:40" ht="19.899999999999999" customHeight="1" x14ac:dyDescent="0.2">
      <c r="A9"/>
      <c r="B9" s="16" t="str">
        <f>VLOOKUP(Summary!B10,Summary!$B$9:$B$14,1,0)</f>
        <v>Vetoria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  <c r="AH9" s="48">
        <f t="shared" ref="AH9:AM13" si="2">COUNTIF($C9:$AG9,AH$8)+0.5*COUNTIF($C9:$AG9,AH$8&amp;"H")+0.5*COUNTIF($C9:$AG9,"H"&amp;AH$8)</f>
        <v>0</v>
      </c>
      <c r="AI9" s="34">
        <f t="shared" si="2"/>
        <v>0</v>
      </c>
      <c r="AJ9" s="34">
        <f t="shared" si="2"/>
        <v>0</v>
      </c>
      <c r="AK9" s="34">
        <f t="shared" si="2"/>
        <v>0</v>
      </c>
      <c r="AL9" s="34">
        <f t="shared" si="2"/>
        <v>0</v>
      </c>
      <c r="AM9" s="49">
        <f t="shared" si="2"/>
        <v>0</v>
      </c>
      <c r="AN9" s="15"/>
    </row>
    <row r="10" spans="1:40" ht="19.899999999999999" customHeight="1" x14ac:dyDescent="0.2">
      <c r="A10"/>
      <c r="B10" s="16" t="str">
        <f>VLOOKUP(Summary!B11,Summary!$B$9:$B$14,1,0)</f>
        <v>Hundo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  <c r="AH10" s="48">
        <f t="shared" si="2"/>
        <v>0</v>
      </c>
      <c r="AI10" s="34">
        <f t="shared" si="2"/>
        <v>0</v>
      </c>
      <c r="AJ10" s="34">
        <f t="shared" si="2"/>
        <v>0</v>
      </c>
      <c r="AK10" s="34">
        <f t="shared" si="2"/>
        <v>0</v>
      </c>
      <c r="AL10" s="34">
        <f t="shared" si="2"/>
        <v>0</v>
      </c>
      <c r="AM10" s="49">
        <f t="shared" si="2"/>
        <v>0</v>
      </c>
      <c r="AN10" s="15"/>
    </row>
    <row r="11" spans="1:40" ht="19.899999999999999" customHeight="1" x14ac:dyDescent="0.2">
      <c r="A11"/>
      <c r="B11" s="16" t="str">
        <f>VLOOKUP(Summary!B12,Summary!$B$9:$B$14,1,0)</f>
        <v>Jonny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48">
        <f t="shared" si="2"/>
        <v>0</v>
      </c>
      <c r="AI11" s="34">
        <f t="shared" si="2"/>
        <v>0</v>
      </c>
      <c r="AJ11" s="34">
        <f t="shared" si="2"/>
        <v>0</v>
      </c>
      <c r="AK11" s="34">
        <f t="shared" si="2"/>
        <v>0</v>
      </c>
      <c r="AL11" s="34">
        <f t="shared" si="2"/>
        <v>0</v>
      </c>
      <c r="AM11" s="49">
        <f t="shared" si="2"/>
        <v>0</v>
      </c>
      <c r="AN11" s="15"/>
    </row>
    <row r="12" spans="1:40" ht="19.899999999999999" customHeight="1" x14ac:dyDescent="0.2">
      <c r="A12"/>
      <c r="B12" s="16" t="str">
        <f>VLOOKUP(Summary!B13,Summary!$B$9:$B$14,1,0)</f>
        <v>Luca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  <c r="AH12" s="48">
        <f t="shared" si="2"/>
        <v>0</v>
      </c>
      <c r="AI12" s="34">
        <f t="shared" si="2"/>
        <v>0</v>
      </c>
      <c r="AJ12" s="34">
        <f t="shared" si="2"/>
        <v>0</v>
      </c>
      <c r="AK12" s="34">
        <f t="shared" si="2"/>
        <v>0</v>
      </c>
      <c r="AL12" s="34">
        <f t="shared" si="2"/>
        <v>0</v>
      </c>
      <c r="AM12" s="49">
        <f t="shared" si="2"/>
        <v>0</v>
      </c>
      <c r="AN12" s="15"/>
    </row>
    <row r="13" spans="1:40" ht="19.899999999999999" customHeight="1" thickBot="1" x14ac:dyDescent="0.25">
      <c r="A13"/>
      <c r="B13" s="16" t="str">
        <f>VLOOKUP(Summary!B14,Summary!$B$9:$B$14,1,0)</f>
        <v>Oliver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50">
        <f t="shared" si="2"/>
        <v>0</v>
      </c>
      <c r="AI13" s="51">
        <f t="shared" si="2"/>
        <v>0</v>
      </c>
      <c r="AJ13" s="51">
        <f t="shared" si="2"/>
        <v>0</v>
      </c>
      <c r="AK13" s="51">
        <f t="shared" si="2"/>
        <v>0</v>
      </c>
      <c r="AL13" s="51">
        <f t="shared" si="2"/>
        <v>0</v>
      </c>
      <c r="AM13" s="52">
        <f t="shared" si="2"/>
        <v>0</v>
      </c>
      <c r="AN13" s="15"/>
    </row>
    <row r="14" spans="1:40" ht="19.899999999999999" customHeight="1" x14ac:dyDescent="0.2">
      <c r="A14" s="63"/>
      <c r="B14" s="6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9.899999999999999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</sheetData>
  <mergeCells count="3">
    <mergeCell ref="A14:B14"/>
    <mergeCell ref="AH6:AM6"/>
    <mergeCell ref="B6:AG6"/>
  </mergeCells>
  <conditionalFormatting sqref="C9:AG13">
    <cfRule type="expression" dxfId="23" priority="3" stopIfTrue="1">
      <formula>OR(WEEKDAY(C$8)=1,WEEKDAY(C$8)=7)</formula>
    </cfRule>
    <cfRule type="expression" dxfId="22" priority="4" stopIfTrue="1">
      <formula>C$8=""</formula>
    </cfRule>
  </conditionalFormatting>
  <conditionalFormatting sqref="C8:AG8">
    <cfRule type="expression" dxfId="21" priority="1" stopIfTrue="1">
      <formula>OR(WEEKDAY(C$8,1)=1,WEEKDAY(C$8,1)=7)</formula>
    </cfRule>
    <cfRule type="cellIs" dxfId="20" priority="2" stopIfTrue="1" operator="equal">
      <formula>""</formula>
    </cfRule>
  </conditionalFormatting>
  <dataValidations count="1">
    <dataValidation type="list" allowBlank="1" sqref="C9:AG13" xr:uid="{ADE947DD-3FFC-42EC-9B6A-FABB8A6907F2}">
      <formula1>$AH$8:$AM$8</formula1>
    </dataValidation>
  </dataValidations>
  <printOptions horizontalCentered="1"/>
  <pageMargins left="0.25" right="0.25" top="0.25" bottom="0.25" header="0.5" footer="0.5"/>
  <pageSetup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4:AN15"/>
  <sheetViews>
    <sheetView showGridLines="0" workbookViewId="0"/>
  </sheetViews>
  <sheetFormatPr defaultColWidth="9.140625" defaultRowHeight="19.899999999999999" customHeight="1" x14ac:dyDescent="0.2"/>
  <cols>
    <col min="1" max="1" width="3.7109375" style="14" customWidth="1"/>
    <col min="2" max="2" width="18.7109375" style="14" customWidth="1"/>
    <col min="3" max="33" width="3.28515625" style="14" customWidth="1"/>
    <col min="34" max="39" width="4.28515625" style="14" customWidth="1"/>
    <col min="40" max="16384" width="9.140625" style="14"/>
  </cols>
  <sheetData>
    <row r="4" spans="1:40" s="3" customFormat="1" ht="19.899999999999999" customHeight="1" x14ac:dyDescent="0.2">
      <c r="B4" s="8" t="str">
        <f>"August "&amp;Summary!C6</f>
        <v>August 2022</v>
      </c>
      <c r="C4" s="8"/>
      <c r="D4" s="8"/>
      <c r="E4" s="8"/>
      <c r="F4" s="8"/>
      <c r="G4" s="8"/>
      <c r="H4" s="8"/>
      <c r="I4" s="8"/>
      <c r="J4" s="8"/>
      <c r="K4" s="8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2"/>
    </row>
    <row r="5" spans="1:40" s="3" customFormat="1" ht="19.899999999999999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3" customFormat="1" ht="19.899999999999999" customHeight="1" x14ac:dyDescent="0.2">
      <c r="A6"/>
      <c r="B6" s="64" t="str">
        <f>B4</f>
        <v>August 2022</v>
      </c>
      <c r="C6" s="61" t="e">
        <f>#REF!</f>
        <v>#REF!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 t="s">
        <v>0</v>
      </c>
      <c r="AI6" s="61"/>
      <c r="AJ6" s="61"/>
      <c r="AK6" s="61"/>
      <c r="AL6" s="61"/>
      <c r="AM6" s="61"/>
      <c r="AN6" s="4"/>
    </row>
    <row r="7" spans="1:40" ht="19.899999999999999" customHeight="1" x14ac:dyDescent="0.2">
      <c r="A7"/>
      <c r="B7" s="38" t="s">
        <v>20</v>
      </c>
      <c r="C7" s="38" t="str">
        <f>IF(C8="","",INDEX({"Su";"M";"Tu";"W";"Th";"F";"Sa"},WEEKDAY(C8,1)))</f>
        <v>M</v>
      </c>
      <c r="D7" s="38" t="str">
        <f>IF(D8="","",INDEX({"Su";"M";"Tu";"W";"Th";"F";"Sa"},WEEKDAY(D8,1)))</f>
        <v>Tu</v>
      </c>
      <c r="E7" s="38" t="str">
        <f>IF(E8="","",INDEX({"Su";"M";"Tu";"W";"Th";"F";"Sa"},WEEKDAY(E8,1)))</f>
        <v>W</v>
      </c>
      <c r="F7" s="38" t="str">
        <f>IF(F8="","",INDEX({"Su";"M";"Tu";"W";"Th";"F";"Sa"},WEEKDAY(F8,1)))</f>
        <v>Th</v>
      </c>
      <c r="G7" s="38" t="str">
        <f>IF(G8="","",INDEX({"Su";"M";"Tu";"W";"Th";"F";"Sa"},WEEKDAY(G8,1)))</f>
        <v>F</v>
      </c>
      <c r="H7" s="38" t="str">
        <f>IF(H8="","",INDEX({"Su";"M";"Tu";"W";"Th";"F";"Sa"},WEEKDAY(H8,1)))</f>
        <v>Sa</v>
      </c>
      <c r="I7" s="38" t="str">
        <f>IF(I8="","",INDEX({"Su";"M";"Tu";"W";"Th";"F";"Sa"},WEEKDAY(I8,1)))</f>
        <v>Su</v>
      </c>
      <c r="J7" s="38" t="str">
        <f>IF(J8="","",INDEX({"Su";"M";"Tu";"W";"Th";"F";"Sa"},WEEKDAY(J8,1)))</f>
        <v>M</v>
      </c>
      <c r="K7" s="38" t="str">
        <f>IF(K8="","",INDEX({"Su";"M";"Tu";"W";"Th";"F";"Sa"},WEEKDAY(K8,1)))</f>
        <v>Tu</v>
      </c>
      <c r="L7" s="38" t="str">
        <f>IF(L8="","",INDEX({"Su";"M";"Tu";"W";"Th";"F";"Sa"},WEEKDAY(L8,1)))</f>
        <v>W</v>
      </c>
      <c r="M7" s="38" t="str">
        <f>IF(M8="","",INDEX({"Su";"M";"Tu";"W";"Th";"F";"Sa"},WEEKDAY(M8,1)))</f>
        <v>Th</v>
      </c>
      <c r="N7" s="38" t="str">
        <f>IF(N8="","",INDEX({"Su";"M";"Tu";"W";"Th";"F";"Sa"},WEEKDAY(N8,1)))</f>
        <v>F</v>
      </c>
      <c r="O7" s="38" t="str">
        <f>IF(O8="","",INDEX({"Su";"M";"Tu";"W";"Th";"F";"Sa"},WEEKDAY(O8,1)))</f>
        <v>Sa</v>
      </c>
      <c r="P7" s="38" t="str">
        <f>IF(P8="","",INDEX({"Su";"M";"Tu";"W";"Th";"F";"Sa"},WEEKDAY(P8,1)))</f>
        <v>Su</v>
      </c>
      <c r="Q7" s="38" t="str">
        <f>IF(Q8="","",INDEX({"Su";"M";"Tu";"W";"Th";"F";"Sa"},WEEKDAY(Q8,1)))</f>
        <v>M</v>
      </c>
      <c r="R7" s="38" t="str">
        <f>IF(R8="","",INDEX({"Su";"M";"Tu";"W";"Th";"F";"Sa"},WEEKDAY(R8,1)))</f>
        <v>Tu</v>
      </c>
      <c r="S7" s="38" t="str">
        <f>IF(S8="","",INDEX({"Su";"M";"Tu";"W";"Th";"F";"Sa"},WEEKDAY(S8,1)))</f>
        <v>W</v>
      </c>
      <c r="T7" s="38" t="str">
        <f>IF(T8="","",INDEX({"Su";"M";"Tu";"W";"Th";"F";"Sa"},WEEKDAY(T8,1)))</f>
        <v>Th</v>
      </c>
      <c r="U7" s="38" t="str">
        <f>IF(U8="","",INDEX({"Su";"M";"Tu";"W";"Th";"F";"Sa"},WEEKDAY(U8,1)))</f>
        <v>F</v>
      </c>
      <c r="V7" s="38" t="str">
        <f>IF(V8="","",INDEX({"Su";"M";"Tu";"W";"Th";"F";"Sa"},WEEKDAY(V8,1)))</f>
        <v>Sa</v>
      </c>
      <c r="W7" s="38" t="str">
        <f>IF(W8="","",INDEX({"Su";"M";"Tu";"W";"Th";"F";"Sa"},WEEKDAY(W8,1)))</f>
        <v>Su</v>
      </c>
      <c r="X7" s="38" t="str">
        <f>IF(X8="","",INDEX({"Su";"M";"Tu";"W";"Th";"F";"Sa"},WEEKDAY(X8,1)))</f>
        <v>M</v>
      </c>
      <c r="Y7" s="38" t="str">
        <f>IF(Y8="","",INDEX({"Su";"M";"Tu";"W";"Th";"F";"Sa"},WEEKDAY(Y8,1)))</f>
        <v>Tu</v>
      </c>
      <c r="Z7" s="38" t="str">
        <f>IF(Z8="","",INDEX({"Su";"M";"Tu";"W";"Th";"F";"Sa"},WEEKDAY(Z8,1)))</f>
        <v>W</v>
      </c>
      <c r="AA7" s="38" t="str">
        <f>IF(AA8="","",INDEX({"Su";"M";"Tu";"W";"Th";"F";"Sa"},WEEKDAY(AA8,1)))</f>
        <v>Th</v>
      </c>
      <c r="AB7" s="38" t="str">
        <f>IF(AB8="","",INDEX({"Su";"M";"Tu";"W";"Th";"F";"Sa"},WEEKDAY(AB8,1)))</f>
        <v>F</v>
      </c>
      <c r="AC7" s="38" t="str">
        <f>IF(AC8="","",INDEX({"Su";"M";"Tu";"W";"Th";"F";"Sa"},WEEKDAY(AC8,1)))</f>
        <v>Sa</v>
      </c>
      <c r="AD7" s="38" t="str">
        <f>IF(AD8="","",INDEX({"Su";"M";"Tu";"W";"Th";"F";"Sa"},WEEKDAY(AD8,1)))</f>
        <v>Su</v>
      </c>
      <c r="AE7" s="38" t="str">
        <f>IF(AE8="","",INDEX({"Su";"M";"Tu";"W";"Th";"F";"Sa"},WEEKDAY(AE8,1)))</f>
        <v>M</v>
      </c>
      <c r="AF7" s="38" t="str">
        <f>IF(AF8="","",INDEX({"Su";"M";"Tu";"W";"Th";"F";"Sa"},WEEKDAY(AF8,1)))</f>
        <v>Tu</v>
      </c>
      <c r="AG7" s="38" t="str">
        <f>IF(AG8="","",INDEX({"Su";"M";"Tu";"W";"Th";"F";"Sa"},WEEKDAY(AG8,1)))</f>
        <v>W</v>
      </c>
      <c r="AH7" s="43">
        <f>SUM(AH9:AH13)</f>
        <v>0</v>
      </c>
      <c r="AI7" s="44">
        <f t="shared" ref="AI7:AM7" si="0">SUM(AI9:AI13)</f>
        <v>0</v>
      </c>
      <c r="AJ7" s="44">
        <f t="shared" si="0"/>
        <v>0</v>
      </c>
      <c r="AK7" s="44">
        <f t="shared" si="0"/>
        <v>0</v>
      </c>
      <c r="AL7" s="44">
        <f t="shared" si="0"/>
        <v>0</v>
      </c>
      <c r="AM7" s="45">
        <f t="shared" si="0"/>
        <v>0</v>
      </c>
      <c r="AN7" s="15"/>
    </row>
    <row r="8" spans="1:40" ht="19.899999999999999" customHeight="1" x14ac:dyDescent="0.2">
      <c r="A8"/>
      <c r="B8" s="32" t="s">
        <v>18</v>
      </c>
      <c r="C8" s="33">
        <f>DATE(Summary!C6,8,1)</f>
        <v>44774</v>
      </c>
      <c r="D8" s="33">
        <f>C8+1</f>
        <v>44775</v>
      </c>
      <c r="E8" s="33">
        <f t="shared" ref="E8:AC8" si="1">D8+1</f>
        <v>44776</v>
      </c>
      <c r="F8" s="33">
        <f t="shared" si="1"/>
        <v>44777</v>
      </c>
      <c r="G8" s="33">
        <f>F8+1</f>
        <v>44778</v>
      </c>
      <c r="H8" s="33">
        <f t="shared" si="1"/>
        <v>44779</v>
      </c>
      <c r="I8" s="33">
        <f t="shared" si="1"/>
        <v>44780</v>
      </c>
      <c r="J8" s="33">
        <f t="shared" si="1"/>
        <v>44781</v>
      </c>
      <c r="K8" s="33">
        <f t="shared" si="1"/>
        <v>44782</v>
      </c>
      <c r="L8" s="33">
        <f>K8+1</f>
        <v>44783</v>
      </c>
      <c r="M8" s="33">
        <f>L8+1</f>
        <v>44784</v>
      </c>
      <c r="N8" s="33">
        <f t="shared" si="1"/>
        <v>44785</v>
      </c>
      <c r="O8" s="33">
        <f t="shared" si="1"/>
        <v>44786</v>
      </c>
      <c r="P8" s="33">
        <f t="shared" si="1"/>
        <v>44787</v>
      </c>
      <c r="Q8" s="33">
        <f t="shared" si="1"/>
        <v>44788</v>
      </c>
      <c r="R8" s="33">
        <f>Q8+1</f>
        <v>44789</v>
      </c>
      <c r="S8" s="33">
        <f t="shared" si="1"/>
        <v>44790</v>
      </c>
      <c r="T8" s="33">
        <f t="shared" si="1"/>
        <v>44791</v>
      </c>
      <c r="U8" s="33">
        <f t="shared" si="1"/>
        <v>44792</v>
      </c>
      <c r="V8" s="33">
        <f t="shared" si="1"/>
        <v>44793</v>
      </c>
      <c r="W8" s="33">
        <f t="shared" si="1"/>
        <v>44794</v>
      </c>
      <c r="X8" s="33">
        <f>W8+1</f>
        <v>44795</v>
      </c>
      <c r="Y8" s="33">
        <f t="shared" si="1"/>
        <v>44796</v>
      </c>
      <c r="Z8" s="33">
        <f t="shared" si="1"/>
        <v>44797</v>
      </c>
      <c r="AA8" s="33">
        <f t="shared" si="1"/>
        <v>44798</v>
      </c>
      <c r="AB8" s="33">
        <f t="shared" si="1"/>
        <v>44799</v>
      </c>
      <c r="AC8" s="33">
        <f t="shared" si="1"/>
        <v>44800</v>
      </c>
      <c r="AD8" s="33">
        <f>AC8+1</f>
        <v>44801</v>
      </c>
      <c r="AE8" s="33">
        <f>IF(MONTH($AD8+1)&gt;MONTH($C$8),"",$AD8+1)</f>
        <v>44802</v>
      </c>
      <c r="AF8" s="33">
        <f>IF(MONTH($AD8+2)&gt;MONTH($C$8),"",$AD8+2)</f>
        <v>44803</v>
      </c>
      <c r="AG8" s="41">
        <f>IF(MONTH($AD8+3)&gt;MONTH($C$8),"",$AD8+3)</f>
        <v>44804</v>
      </c>
      <c r="AH8" s="46" t="str">
        <f>Summary!C9</f>
        <v>V</v>
      </c>
      <c r="AI8" s="31" t="str">
        <f>Summary!D9</f>
        <v>S</v>
      </c>
      <c r="AJ8" s="31" t="str">
        <f>Summary!E9</f>
        <v>P</v>
      </c>
      <c r="AK8" s="31" t="str">
        <f>Summary!F9</f>
        <v>D</v>
      </c>
      <c r="AL8" s="31" t="str">
        <f>Summary!G9</f>
        <v>O</v>
      </c>
      <c r="AM8" s="47" t="str">
        <f>Summary!H9</f>
        <v>U</v>
      </c>
      <c r="AN8" s="15"/>
    </row>
    <row r="9" spans="1:40" ht="19.899999999999999" customHeight="1" x14ac:dyDescent="0.2">
      <c r="A9"/>
      <c r="B9" s="16" t="str">
        <f>VLOOKUP(Summary!B10,Summary!$B$9:$B$14,1,0)</f>
        <v>Vetoria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  <c r="AH9" s="48">
        <f t="shared" ref="AH9:AM13" si="2">COUNTIF($C9:$AG9,AH$8)+0.5*COUNTIF($C9:$AG9,AH$8&amp;"H")+0.5*COUNTIF($C9:$AG9,"H"&amp;AH$8)</f>
        <v>0</v>
      </c>
      <c r="AI9" s="34">
        <f t="shared" si="2"/>
        <v>0</v>
      </c>
      <c r="AJ9" s="34">
        <f t="shared" si="2"/>
        <v>0</v>
      </c>
      <c r="AK9" s="34">
        <f t="shared" si="2"/>
        <v>0</v>
      </c>
      <c r="AL9" s="34">
        <f t="shared" si="2"/>
        <v>0</v>
      </c>
      <c r="AM9" s="49">
        <f t="shared" si="2"/>
        <v>0</v>
      </c>
      <c r="AN9" s="15"/>
    </row>
    <row r="10" spans="1:40" ht="19.899999999999999" customHeight="1" x14ac:dyDescent="0.2">
      <c r="A10"/>
      <c r="B10" s="16" t="str">
        <f>VLOOKUP(Summary!B11,Summary!$B$9:$B$14,1,0)</f>
        <v>Hundo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  <c r="AH10" s="48">
        <f t="shared" si="2"/>
        <v>0</v>
      </c>
      <c r="AI10" s="34">
        <f t="shared" si="2"/>
        <v>0</v>
      </c>
      <c r="AJ10" s="34">
        <f t="shared" si="2"/>
        <v>0</v>
      </c>
      <c r="AK10" s="34">
        <f t="shared" si="2"/>
        <v>0</v>
      </c>
      <c r="AL10" s="34">
        <f t="shared" si="2"/>
        <v>0</v>
      </c>
      <c r="AM10" s="49">
        <f t="shared" si="2"/>
        <v>0</v>
      </c>
      <c r="AN10" s="15"/>
    </row>
    <row r="11" spans="1:40" ht="19.899999999999999" customHeight="1" x14ac:dyDescent="0.2">
      <c r="A11"/>
      <c r="B11" s="16" t="str">
        <f>VLOOKUP(Summary!B12,Summary!$B$9:$B$14,1,0)</f>
        <v>Jonny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48">
        <f t="shared" si="2"/>
        <v>0</v>
      </c>
      <c r="AI11" s="34">
        <f t="shared" si="2"/>
        <v>0</v>
      </c>
      <c r="AJ11" s="34">
        <f t="shared" si="2"/>
        <v>0</v>
      </c>
      <c r="AK11" s="34">
        <f t="shared" si="2"/>
        <v>0</v>
      </c>
      <c r="AL11" s="34">
        <f t="shared" si="2"/>
        <v>0</v>
      </c>
      <c r="AM11" s="49">
        <f t="shared" si="2"/>
        <v>0</v>
      </c>
      <c r="AN11" s="15"/>
    </row>
    <row r="12" spans="1:40" ht="19.899999999999999" customHeight="1" x14ac:dyDescent="0.2">
      <c r="A12"/>
      <c r="B12" s="16" t="str">
        <f>VLOOKUP(Summary!B13,Summary!$B$9:$B$14,1,0)</f>
        <v>Luca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  <c r="AH12" s="48">
        <f t="shared" si="2"/>
        <v>0</v>
      </c>
      <c r="AI12" s="34">
        <f t="shared" si="2"/>
        <v>0</v>
      </c>
      <c r="AJ12" s="34">
        <f t="shared" si="2"/>
        <v>0</v>
      </c>
      <c r="AK12" s="34">
        <f t="shared" si="2"/>
        <v>0</v>
      </c>
      <c r="AL12" s="34">
        <f t="shared" si="2"/>
        <v>0</v>
      </c>
      <c r="AM12" s="49">
        <f t="shared" si="2"/>
        <v>0</v>
      </c>
      <c r="AN12" s="15"/>
    </row>
    <row r="13" spans="1:40" ht="19.899999999999999" customHeight="1" thickBot="1" x14ac:dyDescent="0.25">
      <c r="A13"/>
      <c r="B13" s="16" t="str">
        <f>VLOOKUP(Summary!B14,Summary!$B$9:$B$14,1,0)</f>
        <v>Oliver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50">
        <f t="shared" si="2"/>
        <v>0</v>
      </c>
      <c r="AI13" s="51">
        <f t="shared" si="2"/>
        <v>0</v>
      </c>
      <c r="AJ13" s="51">
        <f t="shared" si="2"/>
        <v>0</v>
      </c>
      <c r="AK13" s="51">
        <f t="shared" si="2"/>
        <v>0</v>
      </c>
      <c r="AL13" s="51">
        <f t="shared" si="2"/>
        <v>0</v>
      </c>
      <c r="AM13" s="52">
        <f t="shared" si="2"/>
        <v>0</v>
      </c>
      <c r="AN13" s="15"/>
    </row>
    <row r="14" spans="1:40" ht="19.899999999999999" customHeight="1" x14ac:dyDescent="0.2">
      <c r="A14" s="63"/>
      <c r="B14" s="6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9.899999999999999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</sheetData>
  <mergeCells count="3">
    <mergeCell ref="AH6:AM6"/>
    <mergeCell ref="B6:AG6"/>
    <mergeCell ref="A14:B14"/>
  </mergeCells>
  <phoneticPr fontId="1" type="noConversion"/>
  <conditionalFormatting sqref="C9:AG13">
    <cfRule type="expression" dxfId="19" priority="3" stopIfTrue="1">
      <formula>OR(WEEKDAY(C$8)=1,WEEKDAY(C$8)=7)</formula>
    </cfRule>
    <cfRule type="expression" dxfId="18" priority="4" stopIfTrue="1">
      <formula>C$8=""</formula>
    </cfRule>
  </conditionalFormatting>
  <conditionalFormatting sqref="C8:AG8">
    <cfRule type="expression" dxfId="17" priority="1" stopIfTrue="1">
      <formula>OR(WEEKDAY(C$8,1)=1,WEEKDAY(C$8,1)=7)</formula>
    </cfRule>
    <cfRule type="cellIs" dxfId="16" priority="2" stopIfTrue="1" operator="equal">
      <formula>""</formula>
    </cfRule>
  </conditionalFormatting>
  <dataValidations disablePrompts="1" count="1">
    <dataValidation type="list" allowBlank="1" sqref="C9:AG13" xr:uid="{643C475C-5C29-41C3-B102-FFAF1C40016B}">
      <formula1>$AH$8:$AM$8</formula1>
    </dataValidation>
  </dataValidations>
  <printOptions horizontalCentered="1"/>
  <pageMargins left="0.25" right="0.25" top="0.25" bottom="0.25" header="0.5" footer="0.5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Summary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Leave Tracker</dc:title>
  <dc:creator>Vertex42.com</dc:creator>
  <dc:description>(c) 2020-2021 Vertex42 LLC. All Rights Reserved.</dc:description>
  <cp:lastModifiedBy>USER</cp:lastModifiedBy>
  <cp:lastPrinted>2020-06-09T23:05:38Z</cp:lastPrinted>
  <dcterms:created xsi:type="dcterms:W3CDTF">2008-04-12T17:21:19Z</dcterms:created>
  <dcterms:modified xsi:type="dcterms:W3CDTF">2022-05-24T11:07:11Z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2020-2021 Vertex42 LLC</vt:lpwstr>
  </property>
  <property fmtid="{D5CDD505-2E9C-101B-9397-08002B2CF9AE}" pid="3" name="Version">
    <vt:lpwstr>1.0.1</vt:lpwstr>
  </property>
  <property fmtid="{D5CDD505-2E9C-101B-9397-08002B2CF9AE}" pid="4" name="Source">
    <vt:lpwstr>https://www.vertex42.com/templates/employee-leave-tracker.html</vt:lpwstr>
  </property>
</Properties>
</file>