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D27C0C9-C0B2-46C4-AD72-20904FD73A2D}" xr6:coauthVersionLast="47" xr6:coauthVersionMax="47" xr10:uidLastSave="{00000000-0000-0000-0000-000000000000}"/>
  <bookViews>
    <workbookView xWindow="-120" yWindow="-120" windowWidth="20730" windowHeight="11040" firstSheet="5" activeTab="8" xr2:uid="{5947D0D6-7F61-4BD2-9FAC-ADBD86115F9A}"/>
  </bookViews>
  <sheets>
    <sheet name="SUM" sheetId="1" r:id="rId1"/>
    <sheet name="IF, MONTH, SUM" sheetId="9" r:id="rId2"/>
    <sheet name="SUMPRODUCT" sheetId="2" r:id="rId3"/>
    <sheet name="SUM, OFFSET, MATCH" sheetId="3" r:id="rId4"/>
    <sheet name="SUM, OFFSET, ROWS, MONTHS" sheetId="4" r:id="rId5"/>
    <sheet name="SUMIFS-Helpter Column" sheetId="5" r:id="rId6"/>
    <sheet name="Stock-Bond Portfolio YTD" sheetId="6" r:id="rId7"/>
    <sheet name="YTD Comparison" sheetId="7" r:id="rId8"/>
    <sheet name="Pivot Table Method" sheetId="8" r:id="rId9"/>
  </sheets>
  <definedNames>
    <definedName name="_xlcn.WorksheetConnection_Sheet8B4E161" hidden="1">'Pivot Table Method'!$B$4:$E$16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8!$B$4:$E$1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I15" i="5"/>
  <c r="I6" i="3"/>
  <c r="E6" i="9"/>
  <c r="E7" i="9"/>
  <c r="E8" i="9"/>
  <c r="E9" i="9"/>
  <c r="E10" i="9"/>
  <c r="E11" i="9"/>
  <c r="E12" i="9"/>
  <c r="E13" i="9"/>
  <c r="E14" i="9"/>
  <c r="E15" i="9"/>
  <c r="E16" i="9"/>
  <c r="E6" i="1"/>
  <c r="L14" i="1" s="1"/>
  <c r="E6" i="2"/>
  <c r="E7" i="2"/>
  <c r="E8" i="2"/>
  <c r="L9" i="2" s="1"/>
  <c r="E9" i="2"/>
  <c r="L14" i="2" s="1"/>
  <c r="E10" i="2"/>
  <c r="E11" i="2"/>
  <c r="E12" i="2"/>
  <c r="E13" i="2"/>
  <c r="E14" i="2"/>
  <c r="E15" i="2"/>
  <c r="E16" i="2"/>
  <c r="L13" i="2"/>
  <c r="E5" i="9"/>
  <c r="E7" i="1"/>
  <c r="E8" i="1"/>
  <c r="E9" i="1"/>
  <c r="E10" i="1"/>
  <c r="E11" i="1"/>
  <c r="E12" i="1"/>
  <c r="E13" i="1"/>
  <c r="E14" i="1"/>
  <c r="E15" i="1"/>
  <c r="E16" i="1"/>
  <c r="F5" i="6"/>
  <c r="F6" i="6"/>
  <c r="F7" i="6"/>
  <c r="F8" i="6"/>
  <c r="F9" i="6"/>
  <c r="F10" i="6"/>
  <c r="F11" i="6"/>
  <c r="F12" i="6"/>
  <c r="F13" i="6"/>
  <c r="F14" i="6"/>
  <c r="F15" i="6"/>
  <c r="F16" i="6"/>
  <c r="S11" i="7"/>
  <c r="R11" i="7"/>
  <c r="O16" i="6"/>
  <c r="N16" i="6"/>
  <c r="O15" i="6"/>
  <c r="N15" i="6"/>
  <c r="O14" i="6"/>
  <c r="N14" i="6"/>
  <c r="O13" i="6"/>
  <c r="N13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O5" i="6"/>
  <c r="N5" i="6"/>
  <c r="O14" i="5"/>
  <c r="O13" i="5"/>
  <c r="P13" i="5" s="1"/>
  <c r="P12" i="5"/>
  <c r="O12" i="5"/>
  <c r="O11" i="5"/>
  <c r="P11" i="5" s="1"/>
  <c r="P10" i="5"/>
  <c r="O10" i="5"/>
  <c r="P9" i="5"/>
  <c r="O9" i="5"/>
  <c r="P8" i="5"/>
  <c r="O8" i="5"/>
  <c r="P7" i="5"/>
  <c r="O7" i="5"/>
  <c r="P6" i="5"/>
  <c r="O6" i="5"/>
  <c r="P5" i="5"/>
  <c r="O5" i="5"/>
  <c r="P14" i="5" s="1"/>
  <c r="T12" i="4"/>
  <c r="T11" i="4"/>
  <c r="T10" i="4"/>
  <c r="T9" i="4"/>
  <c r="T8" i="4"/>
  <c r="T7" i="4"/>
  <c r="S11" i="3"/>
  <c r="S10" i="3"/>
  <c r="S9" i="3"/>
  <c r="S8" i="3"/>
  <c r="S7" i="3"/>
  <c r="S6" i="3"/>
  <c r="L10" i="2"/>
  <c r="L7" i="2"/>
  <c r="L6" i="2"/>
  <c r="L5" i="2"/>
  <c r="L15" i="1"/>
  <c r="L12" i="1"/>
  <c r="L9" i="1"/>
  <c r="L8" i="1"/>
  <c r="L7" i="1"/>
  <c r="L5" i="1"/>
  <c r="I7" i="3"/>
  <c r="I8" i="3"/>
  <c r="I9" i="3"/>
  <c r="I10" i="3"/>
  <c r="I11" i="3"/>
  <c r="G11" i="7"/>
  <c r="F11" i="7"/>
  <c r="E6" i="6"/>
  <c r="E7" i="6"/>
  <c r="E8" i="6"/>
  <c r="E9" i="6"/>
  <c r="E10" i="6"/>
  <c r="E11" i="6"/>
  <c r="E12" i="6"/>
  <c r="E13" i="6"/>
  <c r="E14" i="6"/>
  <c r="E15" i="6"/>
  <c r="E16" i="6"/>
  <c r="E5" i="6"/>
  <c r="F6" i="5"/>
  <c r="F7" i="5"/>
  <c r="F8" i="5"/>
  <c r="F9" i="5"/>
  <c r="F10" i="5"/>
  <c r="F11" i="5"/>
  <c r="F12" i="5"/>
  <c r="F13" i="5"/>
  <c r="F14" i="5"/>
  <c r="F5" i="5"/>
  <c r="I8" i="4"/>
  <c r="I9" i="4"/>
  <c r="I10" i="4"/>
  <c r="I11" i="4"/>
  <c r="I12" i="4"/>
  <c r="E5" i="2"/>
  <c r="E5" i="1"/>
  <c r="L6" i="1" l="1"/>
  <c r="L10" i="1"/>
  <c r="L16" i="1"/>
  <c r="L11" i="1"/>
  <c r="L8" i="2"/>
  <c r="L11" i="2"/>
  <c r="L15" i="2"/>
  <c r="L12" i="2"/>
  <c r="L16" i="2"/>
  <c r="L13" i="1"/>
  <c r="L10" i="9"/>
  <c r="L5" i="9"/>
  <c r="L14" i="9"/>
  <c r="L11" i="9"/>
  <c r="L6" i="9"/>
  <c r="L13" i="9"/>
  <c r="L7" i="9"/>
  <c r="L16" i="9"/>
  <c r="L8" i="9"/>
  <c r="L12" i="9"/>
  <c r="L9" i="9"/>
  <c r="L15" i="9"/>
  <c r="I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1C1952-A8B0-41B5-A61D-DE0546935ACE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2D9612C-6E9C-4196-9BC4-E72A3D850B8B}" name="WorksheetConnection_Sheet8!$B$4:$E$16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8B4E161"/>
        </x15:connection>
      </ext>
    </extLst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e].[2018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<sst xmlns="http://schemas.openxmlformats.org/spreadsheetml/2006/main" count="269" uniqueCount="56">
  <si>
    <t>Price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</si>
  <si>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</si>
  <si>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</si>
  <si>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</si>
  <si>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</si>
  <si>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</si>
  <si>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</si>
  <si>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</si>
  <si>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</si>
  <si>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</si>
  <si>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</si>
  <si>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</si>
  <si>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</si>
  <si>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</si>
  <si>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Quantity</t>
  </si>
  <si>
    <t>YTD Price per Unit Quantity</t>
  </si>
  <si>
    <t>Desktop</t>
  </si>
  <si>
    <t>Notebook</t>
  </si>
  <si>
    <t>Hard Drive</t>
  </si>
  <si>
    <t>Motherboard</t>
  </si>
  <si>
    <t>Speaker</t>
  </si>
  <si>
    <t>Keybaord</t>
  </si>
  <si>
    <t>Products</t>
  </si>
  <si>
    <t>YTD Growth Rate</t>
  </si>
  <si>
    <t>Year</t>
  </si>
  <si>
    <t>YTD Growth Rate with SUM, OFFSET &amp; MATCH Functions</t>
  </si>
  <si>
    <t>YTD Profits</t>
  </si>
  <si>
    <t>Date</t>
  </si>
  <si>
    <t>Cost Price</t>
  </si>
  <si>
    <t>Selling Price</t>
  </si>
  <si>
    <t>Year Fraction</t>
  </si>
  <si>
    <t>YTD Profit Rate</t>
  </si>
  <si>
    <t>Stocks</t>
  </si>
  <si>
    <t>Bonds</t>
  </si>
  <si>
    <t>Portfolio</t>
  </si>
  <si>
    <t>YTD Portfolio</t>
  </si>
  <si>
    <t>YTD Portfolio Returns for Stocks &amp; Bonds</t>
  </si>
  <si>
    <t>Months</t>
  </si>
  <si>
    <t>YTD Comparison</t>
  </si>
  <si>
    <t>Grand Total</t>
  </si>
  <si>
    <t>All</t>
  </si>
  <si>
    <t>2018</t>
  </si>
  <si>
    <t>YTD with Pivot Table</t>
  </si>
  <si>
    <t>2019</t>
  </si>
  <si>
    <t>2020</t>
  </si>
  <si>
    <t>&gt;&gt;&gt; Change Quantity &amp; Price and See New Results &lt;&lt;&lt;</t>
  </si>
  <si>
    <t>&gt;&gt;&gt; Modify Sales Data &amp; Find New Results &lt;&lt;&lt;</t>
  </si>
  <si>
    <t>&gt;&gt;&gt; Modify Sales Data &amp; Date and Find New Results &lt;&lt;&lt;</t>
  </si>
  <si>
    <t>&gt;&gt;&gt; Change Cost &amp; Selling Prices to See New Outputs &lt;&lt;&lt;</t>
  </si>
  <si>
    <t>&gt;&gt;&gt; Modify Stocks &amp; Bonds Values to Find New Results &lt;&lt;&lt;</t>
  </si>
  <si>
    <t>&gt;&gt;&gt; Input Values in Column P to Find Results &lt;&lt;&lt;</t>
  </si>
  <si>
    <t>Using SUM Function</t>
  </si>
  <si>
    <t>Using IF, MONTH, OFFSET and SUM Functions</t>
  </si>
  <si>
    <t>Using SUMPRODUCT Function</t>
  </si>
  <si>
    <t>Using SUM, OFFSET, ROWS &amp; MONTH Functions</t>
  </si>
  <si>
    <t>Using SUMIFS Function &amp; 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</si>
</sst>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30" applyNumberFormat="0" applyFill="0" applyAlignment="0" applyProtection="0"/>
  </cellStyleXfs>
  <cellXfs count="142">
    <xf numFmtId="0" fontId="0" fillId="0" borderId="0" xfId="0"/>
    <xf numFmtId="0" fontId="0" fillId="0" borderId="1" xfId="0" applyBorder="1"/>
    <xf numFmtId="0" fontId="0" fillId="0" borderId="1" xfId="1" applyNumberFormat="1" applyFont="1" applyBorder="1"/>
    <xf numFmtId="44" fontId="0" fillId="0" borderId="1" xfId="1" applyFont="1" applyBorder="1"/>
    <xf numFmtId="0" fontId="0" fillId="0" borderId="3" xfId="0" applyBorder="1"/>
    <xf numFmtId="44" fontId="0" fillId="0" borderId="4" xfId="0" applyNumberFormat="1" applyBorder="1"/>
    <xf numFmtId="0" fontId="0" fillId="0" borderId="5" xfId="0" applyBorder="1"/>
    <xf numFmtId="0" fontId="0" fillId="0" borderId="6" xfId="1" applyNumberFormat="1" applyFont="1" applyBorder="1"/>
    <xf numFmtId="44" fontId="0" fillId="0" borderId="6" xfId="1" applyFont="1" applyBorder="1"/>
    <xf numFmtId="44" fontId="0" fillId="0" borderId="7" xfId="0" applyNumberFormat="1" applyBorder="1"/>
    <xf numFmtId="0" fontId="0" fillId="0" borderId="8" xfId="0" applyBorder="1"/>
    <xf numFmtId="0" fontId="0" fillId="0" borderId="9" xfId="1" applyNumberFormat="1" applyFont="1" applyBorder="1"/>
    <xf numFmtId="44" fontId="0" fillId="0" borderId="9" xfId="1" applyFont="1" applyBorder="1"/>
    <xf numFmtId="44" fontId="0" fillId="0" borderId="10" xfId="0" applyNumberFormat="1" applyBorder="1"/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3" xfId="0" applyFill="1" applyBorder="1"/>
    <xf numFmtId="0" fontId="0" fillId="4" borderId="5" xfId="0" applyFill="1" applyBorder="1"/>
    <xf numFmtId="0" fontId="0" fillId="0" borderId="0" xfId="0" applyAlignment="1"/>
    <xf numFmtId="44" fontId="0" fillId="0" borderId="3" xfId="1" applyFont="1" applyBorder="1"/>
    <xf numFmtId="44" fontId="0" fillId="0" borderId="4" xfId="1" applyFont="1" applyBorder="1"/>
    <xf numFmtId="44" fontId="0" fillId="0" borderId="5" xfId="1" applyFont="1" applyBorder="1"/>
    <xf numFmtId="44" fontId="0" fillId="0" borderId="7" xfId="1" applyFont="1" applyBorder="1"/>
    <xf numFmtId="44" fontId="0" fillId="0" borderId="8" xfId="1" applyFont="1" applyBorder="1"/>
    <xf numFmtId="44" fontId="0" fillId="0" borderId="10" xfId="1" applyFont="1" applyBorder="1"/>
    <xf numFmtId="0" fontId="4" fillId="3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17" xfId="0" applyFill="1" applyBorder="1"/>
    <xf numFmtId="0" fontId="0" fillId="4" borderId="18" xfId="0" applyFill="1" applyBorder="1"/>
    <xf numFmtId="0" fontId="4" fillId="4" borderId="2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0" fillId="0" borderId="21" xfId="2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44" fontId="0" fillId="0" borderId="24" xfId="1" applyFont="1" applyBorder="1"/>
    <xf numFmtId="44" fontId="0" fillId="0" borderId="20" xfId="1" applyFont="1" applyBorder="1"/>
    <xf numFmtId="44" fontId="0" fillId="0" borderId="22" xfId="1" applyFont="1" applyBorder="1"/>
    <xf numFmtId="10" fontId="0" fillId="0" borderId="1" xfId="2" applyNumberFormat="1" applyFont="1" applyBorder="1"/>
    <xf numFmtId="164" fontId="0" fillId="0" borderId="3" xfId="0" applyNumberFormat="1" applyBorder="1"/>
    <xf numFmtId="165" fontId="0" fillId="0" borderId="4" xfId="2" applyNumberFormat="1" applyFont="1" applyBorder="1"/>
    <xf numFmtId="164" fontId="0" fillId="0" borderId="5" xfId="0" applyNumberFormat="1" applyBorder="1"/>
    <xf numFmtId="0" fontId="0" fillId="0" borderId="6" xfId="0" applyBorder="1"/>
    <xf numFmtId="10" fontId="0" fillId="0" borderId="6" xfId="2" applyNumberFormat="1" applyFont="1" applyBorder="1"/>
    <xf numFmtId="165" fontId="0" fillId="0" borderId="7" xfId="2" applyNumberFormat="1" applyFont="1" applyBorder="1"/>
    <xf numFmtId="164" fontId="0" fillId="0" borderId="8" xfId="0" applyNumberFormat="1" applyBorder="1"/>
    <xf numFmtId="0" fontId="0" fillId="0" borderId="9" xfId="0" applyBorder="1"/>
    <xf numFmtId="10" fontId="0" fillId="0" borderId="9" xfId="2" applyNumberFormat="1" applyFont="1" applyBorder="1"/>
    <xf numFmtId="165" fontId="0" fillId="0" borderId="10" xfId="2" applyNumberFormat="1" applyFont="1" applyBorder="1"/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14" xfId="3" applyFont="1" applyFill="1" applyBorder="1" applyAlignment="1">
      <alignment horizontal="center"/>
    </xf>
    <xf numFmtId="0" fontId="6" fillId="0" borderId="15" xfId="3" applyFont="1" applyFill="1" applyBorder="1" applyAlignment="1">
      <alignment horizontal="center"/>
    </xf>
    <xf numFmtId="0" fontId="6" fillId="0" borderId="16" xfId="3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2" borderId="30" xfId="4" applyFont="1" applyFill="1" applyAlignment="1">
      <alignment horizontal="center"/>
    </xf>
    <xf numFmtId="9" fontId="7" fillId="0" borderId="30" xfId="4" applyNumberFormat="1"/>
    <xf numFmtId="44" fontId="0" fillId="0" borderId="0" xfId="0" applyNumberFormat="1"/>
    <xf numFmtId="0" fontId="9" fillId="9" borderId="30" xfId="4" applyFont="1" applyFill="1" applyAlignment="1">
      <alignment horizontal="center"/>
    </xf>
    <xf numFmtId="0" fontId="10" fillId="9" borderId="30" xfId="4" applyFont="1" applyFill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4" fontId="1" fillId="0" borderId="9" xfId="1" applyFont="1" applyBorder="1"/>
    <xf numFmtId="44" fontId="1" fillId="0" borderId="10" xfId="1" applyFont="1" applyBorder="1"/>
    <xf numFmtId="44" fontId="1" fillId="0" borderId="1" xfId="1" applyFont="1" applyBorder="1"/>
    <xf numFmtId="44" fontId="1" fillId="0" borderId="4" xfId="1" applyFont="1" applyBorder="1"/>
    <xf numFmtId="44" fontId="1" fillId="0" borderId="5" xfId="1" applyFont="1" applyBorder="1"/>
    <xf numFmtId="44" fontId="1" fillId="0" borderId="6" xfId="1" applyFont="1" applyBorder="1"/>
    <xf numFmtId="44" fontId="1" fillId="0" borderId="7" xfId="1" applyFont="1" applyBorder="1"/>
    <xf numFmtId="0" fontId="0" fillId="4" borderId="23" xfId="0" applyFont="1" applyFill="1" applyBorder="1"/>
    <xf numFmtId="0" fontId="0" fillId="4" borderId="17" xfId="0" applyFont="1" applyFill="1" applyBorder="1"/>
    <xf numFmtId="0" fontId="0" fillId="4" borderId="18" xfId="0" applyFont="1" applyFill="1" applyBorder="1"/>
    <xf numFmtId="0" fontId="11" fillId="4" borderId="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0" borderId="9" xfId="1" applyNumberFormat="1" applyFont="1" applyBorder="1"/>
    <xf numFmtId="44" fontId="1" fillId="0" borderId="10" xfId="0" applyNumberFormat="1" applyFont="1" applyBorder="1"/>
    <xf numFmtId="0" fontId="1" fillId="4" borderId="3" xfId="0" applyFont="1" applyFill="1" applyBorder="1"/>
    <xf numFmtId="0" fontId="1" fillId="0" borderId="1" xfId="1" applyNumberFormat="1" applyFont="1" applyBorder="1"/>
    <xf numFmtId="44" fontId="1" fillId="0" borderId="4" xfId="0" applyNumberFormat="1" applyFont="1" applyBorder="1"/>
    <xf numFmtId="0" fontId="1" fillId="4" borderId="5" xfId="0" applyFont="1" applyFill="1" applyBorder="1"/>
    <xf numFmtId="0" fontId="1" fillId="0" borderId="6" xfId="1" applyNumberFormat="1" applyFont="1" applyBorder="1"/>
    <xf numFmtId="44" fontId="1" fillId="0" borderId="7" xfId="0" applyNumberFormat="1" applyFont="1" applyBorder="1"/>
    <xf numFmtId="14" fontId="1" fillId="4" borderId="8" xfId="0" applyNumberFormat="1" applyFont="1" applyFill="1" applyBorder="1"/>
    <xf numFmtId="164" fontId="1" fillId="0" borderId="8" xfId="0" applyNumberFormat="1" applyFont="1" applyBorder="1"/>
    <xf numFmtId="0" fontId="1" fillId="0" borderId="9" xfId="0" applyFont="1" applyBorder="1"/>
    <xf numFmtId="10" fontId="1" fillId="0" borderId="9" xfId="2" applyNumberFormat="1" applyFont="1" applyBorder="1"/>
    <xf numFmtId="165" fontId="1" fillId="0" borderId="10" xfId="2" applyNumberFormat="1" applyFont="1" applyBorder="1"/>
    <xf numFmtId="164" fontId="1" fillId="0" borderId="3" xfId="0" applyNumberFormat="1" applyFont="1" applyBorder="1"/>
    <xf numFmtId="0" fontId="1" fillId="0" borderId="1" xfId="0" applyFont="1" applyBorder="1"/>
    <xf numFmtId="10" fontId="1" fillId="0" borderId="1" xfId="2" applyNumberFormat="1" applyFont="1" applyBorder="1"/>
    <xf numFmtId="165" fontId="1" fillId="0" borderId="4" xfId="2" applyNumberFormat="1" applyFont="1" applyBorder="1"/>
    <xf numFmtId="164" fontId="1" fillId="0" borderId="5" xfId="0" applyNumberFormat="1" applyFont="1" applyBorder="1"/>
    <xf numFmtId="0" fontId="1" fillId="0" borderId="6" xfId="0" applyFont="1" applyBorder="1"/>
    <xf numFmtId="10" fontId="1" fillId="0" borderId="6" xfId="2" applyNumberFormat="1" applyFont="1" applyBorder="1"/>
    <xf numFmtId="165" fontId="1" fillId="0" borderId="7" xfId="2" applyNumberFormat="1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5" xfId="0" applyFont="1" applyBorder="1"/>
  </cellXfs>
  <cellStyles count="5">
    <cellStyle name="Currency" xfId="1" builtinId="4"/>
    <cellStyle name="Explanatory Text" xfId="3" builtinId="53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ehad Ulfat" refreshedDate="44388.760472569447" backgroundQuery="1" createdVersion="7" refreshedVersion="7" minRefreshableVersion="3" recordCount="0" supportSubquery="1" supportAdvancedDrill="1" xr:uid="{182DB58B-0F11-4569-ACC1-0CD4C768FA86}">
  <cacheSource type="external" connectionId="1"/>
  <cacheFields count="5">
    <cacheField name="[Range].[Month].[Month]" caption="Month" numFmtId="0" level="1">
      <sharedItems count="12">
        <s v="Apr"/>
        <s v="Aug"/>
        <s v="Dec"/>
        <s v="Feb"/>
        <s v="Jan"/>
        <s v="Jul"/>
        <s v="Jun"/>
        <s v="Mar"/>
        <s v="May"/>
        <s v="Nov"/>
        <s v="Oct"/>
        <s v="Sep"/>
      </sharedItems>
    </cacheField>
    <cacheField name="[Range].[2018].[2018]" caption="2018" numFmtId="0" hierarchy="1" level="1">
      <sharedItems containsSemiMixedTypes="0" containsNonDate="0" containsString="0"/>
    </cacheField>
    <cacheField name="[Measures].[Sum of 2018]" caption="Sum of 2018" numFmtId="0" hierarchy="6" level="32767"/>
    <cacheField name="[Measures].[Sum of 2019]" caption="Sum of 2019" numFmtId="0" hierarchy="7" level="32767"/>
    <cacheField name="[Measures].[Sum of 2020]" caption="Sum of 2020" numFmtId="0" hierarchy="8" level="32767"/>
  </cacheFields>
  <cacheHierarchies count="9">
    <cacheHierarchy uniqueName="[Range].[Month]" caption="Month" attribute="1" defaultMemberUniqueName="[Range].[Month].[All]" allUniqueName="[Range].[Month].[All]" dimensionUniqueName="[Range]" displayFolder="" count="2" memberValueDatatype="130" unbalanced="0">
      <fieldsUsage count="2">
        <fieldUsage x="-1"/>
        <fieldUsage x="0"/>
      </fieldsUsage>
    </cacheHierarchy>
    <cacheHierarchy uniqueName="[Range].[2018]" caption="2018" attribute="1" defaultMemberUniqueName="[Range].[2018].[All]" allUniqueName="[Range].[2018].[All]" dimensionUniqueName="[Range]" displayFolder="" count="2" memberValueDatatype="20" unbalanced="0">
      <fieldsUsage count="2">
        <fieldUsage x="-1"/>
        <fieldUsage x="1"/>
      </fieldsUsage>
    </cacheHierarchy>
    <cacheHierarchy uniqueName="[Range].[2019]" caption="2019" attribute="1" defaultMemberUniqueName="[Range].[2019].[All]" allUniqueName="[Range].[2019].[All]" dimensionUniqueName="[Range]" displayFolder="" count="0" memberValueDatatype="20" unbalanced="0"/>
    <cacheHierarchy uniqueName="[Range].[2020]" caption="2020" attribute="1" defaultMemberUniqueName="[Range].[2020].[All]" allUniqueName="[Range].[2020].[All]" dimensionUniqueName="[Range]" displayFolder="" count="0" memberValueDatatype="2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2018]" caption="Sum of 2018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2019]" caption="Sum of 2019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2020]" caption="Sum of 2020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5383FD-48B2-441C-A9D3-D390386B1797}" name="PivotTable1" cacheId="0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 rowHeaderCaption="Months">
  <location ref="P3:S16" firstHeaderRow="0" firstDataRow="1" firstDataCol="1" rowPageCount="1" colPageCount="1"/>
  <pivotFields count="5">
    <pivotField axis="axisRow" allDrilled="1" subtotalTop="0" showAll="0" sortType="ascending" defaultSubtotal="0" defaultAttributeDrillState="1">
      <items count="12">
        <item x="4"/>
        <item x="3"/>
        <item x="7"/>
        <item x="0"/>
        <item x="8"/>
        <item x="6"/>
        <item x="5"/>
        <item x="1"/>
        <item x="11"/>
        <item x="10"/>
        <item x="9"/>
        <item x="2"/>
      </items>
    </pivotField>
    <pivotField axis="axisPage" allDrilled="1" subtotalTop="0" showAll="0" dataSourceSort="1" defaultSubtotal="0" defaultAttributeDrillState="1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1" name="[Range].[2018].[All]" cap="All"/>
  </pageFields>
  <dataFields count="3">
    <dataField name="2018" fld="2" showDataAs="runTotal" baseField="0" baseItem="0"/>
    <dataField name="2019" fld="3" showDataAs="runTotal" baseField="0" baseItem="0"/>
    <dataField name="2020" fld="4" showDataAs="runTotal" baseField="0" baseItem="0"/>
  </dataFields>
  <pivotHierarchies count="9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2018"/>
    <pivotHierarchy dragToData="1" caption="2019"/>
    <pivotHierarchy dragToData="1" caption="2020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8!$B$4:$E$1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B00E-6120-4E8D-9723-0C99E8C0A04B}">
  <dimension ref="B1:L16"/>
  <sheetViews>
    <sheetView showGridLines="0" workbookViewId="0">
      <selection activeCell="E17" sqref="E17"/>
    </sheetView>
  </sheetViews>
  <sheetFormatPr defaultRowHeight="15" x14ac:dyDescent="0.25"/>
  <cols>
    <col min="1" max="1" width="2.85546875" customWidth="1"/>
    <col min="3" max="3" width="11.28515625" customWidth="1"/>
    <col min="4" max="4" width="13.5703125" customWidth="1"/>
    <col min="5" max="5" width="33.140625" bestFit="1" customWidth="1"/>
    <col min="6" max="6" width="8.5703125" customWidth="1"/>
    <col min="9" max="9" width="9.7109375" customWidth="1"/>
    <col min="10" max="10" width="12.42578125" customWidth="1"/>
    <col min="11" max="11" width="16.7109375" customWidth="1"/>
    <col min="12" max="12" width="29.140625" customWidth="1"/>
    <col min="17" max="17" width="10.85546875" customWidth="1"/>
    <col min="18" max="18" width="15" customWidth="1"/>
    <col min="19" max="19" width="11.5703125" bestFit="1" customWidth="1"/>
    <col min="20" max="20" width="10.5703125" bestFit="1" customWidth="1"/>
  </cols>
  <sheetData>
    <row r="1" spans="2:12" ht="15.75" thickBot="1" x14ac:dyDescent="0.3"/>
    <row r="2" spans="2:12" ht="21.75" thickBot="1" x14ac:dyDescent="0.4">
      <c r="B2" s="74" t="s">
        <v>51</v>
      </c>
      <c r="C2" s="74"/>
      <c r="D2" s="74"/>
      <c r="E2" s="74"/>
      <c r="I2" s="66" t="s">
        <v>45</v>
      </c>
      <c r="J2" s="67"/>
      <c r="K2" s="67"/>
      <c r="L2" s="68"/>
    </row>
    <row r="3" spans="2:12" ht="16.5" thickTop="1" thickBot="1" x14ac:dyDescent="0.3"/>
    <row r="4" spans="2:12" ht="19.5" thickBot="1" x14ac:dyDescent="0.3">
      <c r="B4" s="79" t="s">
        <v>1</v>
      </c>
      <c r="C4" s="80" t="s">
        <v>14</v>
      </c>
      <c r="D4" s="80" t="s">
        <v>0</v>
      </c>
      <c r="E4" s="81" t="s">
        <v>15</v>
      </c>
      <c r="I4" s="14" t="s">
        <v>1</v>
      </c>
      <c r="J4" s="15" t="s">
        <v>14</v>
      </c>
      <c r="K4" s="15" t="s">
        <v>0</v>
      </c>
      <c r="L4" s="16" t="s">
        <v>15</v>
      </c>
    </row>
    <row r="5" spans="2:12" ht="15.75" x14ac:dyDescent="0.25">
      <c r="B5" s="117" t="s">
        <v>2</v>
      </c>
      <c r="C5" s="118">
        <v>20</v>
      </c>
      <c r="D5" s="91">
        <v>17600</v>
      </c>
      <c r="E5" s="119">
        <f>SUM($D$5:D5)/SUM($C$5:C5)</f>
        <v>880</v>
      </c>
      <c r="I5" s="17" t="s">
        <v>2</v>
      </c>
      <c r="J5" s="11">
        <v>20</v>
      </c>
      <c r="K5" s="12">
        <v>17600</v>
      </c>
      <c r="L5" s="13">
        <f>SUM($D$5:K5)/SUM($C$5:J5)</f>
        <v>1.949244060475162</v>
      </c>
    </row>
    <row r="6" spans="2:12" ht="15.75" x14ac:dyDescent="0.25">
      <c r="B6" s="120" t="s">
        <v>3</v>
      </c>
      <c r="C6" s="121">
        <v>26</v>
      </c>
      <c r="D6" s="93">
        <v>26600</v>
      </c>
      <c r="E6" s="122">
        <f>SUM($D$5:D6)/SUM($C$5:C6)</f>
        <v>960.86956521739125</v>
      </c>
      <c r="I6" s="18" t="s">
        <v>3</v>
      </c>
      <c r="J6" s="2">
        <v>26</v>
      </c>
      <c r="K6" s="3">
        <v>26600</v>
      </c>
      <c r="L6" s="5">
        <f>SUM($D$5:K6)/SUM($C$5:J6)</f>
        <v>1.9571049972857228</v>
      </c>
    </row>
    <row r="7" spans="2:12" ht="15.75" x14ac:dyDescent="0.25">
      <c r="B7" s="120" t="s">
        <v>4</v>
      </c>
      <c r="C7" s="121">
        <v>29</v>
      </c>
      <c r="D7" s="93">
        <v>22000</v>
      </c>
      <c r="E7" s="122">
        <f>SUM($D$5:D7)/SUM($C$5:C7)</f>
        <v>882.66666666666663</v>
      </c>
      <c r="I7" s="18" t="s">
        <v>4</v>
      </c>
      <c r="J7" s="2">
        <v>29</v>
      </c>
      <c r="K7" s="3">
        <v>22000</v>
      </c>
      <c r="L7" s="5">
        <f>SUM($D$5:K7)/SUM($C$5:J7)</f>
        <v>1.9573130841023449</v>
      </c>
    </row>
    <row r="8" spans="2:12" ht="15.75" x14ac:dyDescent="0.25">
      <c r="B8" s="120" t="s">
        <v>5</v>
      </c>
      <c r="C8" s="121">
        <v>35</v>
      </c>
      <c r="D8" s="93">
        <v>12300</v>
      </c>
      <c r="E8" s="122">
        <f>SUM($D$5:D8)/SUM($C$5:C8)</f>
        <v>713.63636363636363</v>
      </c>
      <c r="I8" s="18" t="s">
        <v>5</v>
      </c>
      <c r="J8" s="2">
        <v>35</v>
      </c>
      <c r="K8" s="3">
        <v>12300</v>
      </c>
      <c r="L8" s="5">
        <f>SUM($D$5:K8)/SUM($C$5:J8)</f>
        <v>1.9541467594793318</v>
      </c>
    </row>
    <row r="9" spans="2:12" ht="15.75" x14ac:dyDescent="0.25">
      <c r="B9" s="120" t="s">
        <v>6</v>
      </c>
      <c r="C9" s="121">
        <v>32</v>
      </c>
      <c r="D9" s="93">
        <v>26500</v>
      </c>
      <c r="E9" s="122">
        <f>SUM($D$5:D9)/SUM($C$5:C9)</f>
        <v>739.43661971830988</v>
      </c>
      <c r="I9" s="18" t="s">
        <v>6</v>
      </c>
      <c r="J9" s="2">
        <v>32</v>
      </c>
      <c r="K9" s="3">
        <v>26500</v>
      </c>
      <c r="L9" s="5">
        <f>SUM($D$5:K9)/SUM($C$5:J9)</f>
        <v>1.957951913037608</v>
      </c>
    </row>
    <row r="10" spans="2:12" ht="15.75" x14ac:dyDescent="0.25">
      <c r="B10" s="120" t="s">
        <v>7</v>
      </c>
      <c r="C10" s="121">
        <v>38</v>
      </c>
      <c r="D10" s="93">
        <v>40500</v>
      </c>
      <c r="E10" s="122">
        <f>SUM($D$5:D10)/SUM($C$5:C10)</f>
        <v>808.33333333333337</v>
      </c>
      <c r="I10" s="18" t="s">
        <v>7</v>
      </c>
      <c r="J10" s="2">
        <v>38</v>
      </c>
      <c r="K10" s="3">
        <v>40500</v>
      </c>
      <c r="L10" s="5">
        <f>SUM($D$5:K10)/SUM($C$5:J10)</f>
        <v>1.9633733656877952</v>
      </c>
    </row>
    <row r="11" spans="2:12" ht="15.75" x14ac:dyDescent="0.25">
      <c r="B11" s="120" t="s">
        <v>8</v>
      </c>
      <c r="C11" s="121">
        <v>42</v>
      </c>
      <c r="D11" s="93">
        <v>45800</v>
      </c>
      <c r="E11" s="122">
        <f>SUM($D$5:D11)/SUM($C$5:C11)</f>
        <v>861.7117117117117</v>
      </c>
      <c r="I11" s="18" t="s">
        <v>8</v>
      </c>
      <c r="J11" s="2">
        <v>42</v>
      </c>
      <c r="K11" s="3">
        <v>45800</v>
      </c>
      <c r="L11" s="5">
        <f>SUM($D$5:K11)/SUM($C$5:J11)</f>
        <v>1.9670396644787422</v>
      </c>
    </row>
    <row r="12" spans="2:12" ht="15.75" x14ac:dyDescent="0.25">
      <c r="B12" s="120" t="s">
        <v>9</v>
      </c>
      <c r="C12" s="121">
        <v>35</v>
      </c>
      <c r="D12" s="93">
        <v>49600</v>
      </c>
      <c r="E12" s="122">
        <f>SUM($D$5:D12)/SUM($C$5:C12)</f>
        <v>937.35408560311282</v>
      </c>
      <c r="I12" s="18" t="s">
        <v>9</v>
      </c>
      <c r="J12" s="2">
        <v>35</v>
      </c>
      <c r="K12" s="3">
        <v>49600</v>
      </c>
      <c r="L12" s="5">
        <f>SUM($D$5:K12)/SUM($C$5:J12)</f>
        <v>1.9695605601501913</v>
      </c>
    </row>
    <row r="13" spans="2:12" ht="15.75" x14ac:dyDescent="0.25">
      <c r="B13" s="120" t="s">
        <v>10</v>
      </c>
      <c r="C13" s="121">
        <v>32</v>
      </c>
      <c r="D13" s="93">
        <v>52100</v>
      </c>
      <c r="E13" s="122">
        <f>SUM($D$5:D13)/SUM($C$5:C13)</f>
        <v>1013.840830449827</v>
      </c>
      <c r="I13" s="18" t="s">
        <v>10</v>
      </c>
      <c r="J13" s="2">
        <v>32</v>
      </c>
      <c r="K13" s="3">
        <v>52100</v>
      </c>
      <c r="L13" s="5">
        <f>SUM($D$5:K13)/SUM($C$5:J13)</f>
        <v>1.9712490260914468</v>
      </c>
    </row>
    <row r="14" spans="2:12" ht="15.75" x14ac:dyDescent="0.25">
      <c r="B14" s="120" t="s">
        <v>11</v>
      </c>
      <c r="C14" s="121">
        <v>39</v>
      </c>
      <c r="D14" s="93">
        <v>53280</v>
      </c>
      <c r="E14" s="122">
        <f>SUM($D$5:D14)/SUM($C$5:C14)</f>
        <v>1055.7317073170732</v>
      </c>
      <c r="I14" s="18" t="s">
        <v>11</v>
      </c>
      <c r="J14" s="2">
        <v>39</v>
      </c>
      <c r="K14" s="3">
        <v>53280</v>
      </c>
      <c r="L14" s="5">
        <f>SUM($D$5:K14)/SUM($C$5:J14)</f>
        <v>1.9723500028887273</v>
      </c>
    </row>
    <row r="15" spans="2:12" ht="15.75" x14ac:dyDescent="0.25">
      <c r="B15" s="120" t="s">
        <v>12</v>
      </c>
      <c r="C15" s="121">
        <v>46</v>
      </c>
      <c r="D15" s="93">
        <v>49680</v>
      </c>
      <c r="E15" s="122">
        <f>SUM($D$5:D15)/SUM($C$5:C15)</f>
        <v>1058.716577540107</v>
      </c>
      <c r="I15" s="18" t="s">
        <v>12</v>
      </c>
      <c r="J15" s="2">
        <v>46</v>
      </c>
      <c r="K15" s="3">
        <v>49680</v>
      </c>
      <c r="L15" s="5">
        <f>SUM($D$5:K15)/SUM($C$5:J15)</f>
        <v>1.9728633874646972</v>
      </c>
    </row>
    <row r="16" spans="2:12" ht="16.5" thickBot="1" x14ac:dyDescent="0.3">
      <c r="B16" s="123" t="s">
        <v>13</v>
      </c>
      <c r="C16" s="124">
        <v>43</v>
      </c>
      <c r="D16" s="96">
        <v>52400</v>
      </c>
      <c r="E16" s="125">
        <f>SUM($D$5:D16)/SUM($C$5:C16)</f>
        <v>1075.2038369304557</v>
      </c>
      <c r="I16" s="19" t="s">
        <v>13</v>
      </c>
      <c r="J16" s="7">
        <v>43</v>
      </c>
      <c r="K16" s="8">
        <v>52400</v>
      </c>
      <c r="L16" s="9">
        <f>SUM($D$5:K16)/SUM($C$5:J16)</f>
        <v>1.9734050559103291</v>
      </c>
    </row>
  </sheetData>
  <mergeCells count="2">
    <mergeCell ref="B2:E2"/>
    <mergeCell ref="I2:L2"/>
  </mergeCells>
  <phoneticPr fontId="5" type="noConversion"/>
  <pageMargins left="0.7" right="0.7" top="0.75" bottom="0.75" header="0.3" footer="0.3"/>
  <pageSetup orientation="portrait" r:id="rId1"/>
  <ignoredErrors>
    <ignoredError sqref="E6:E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EFB1-A1E8-4773-A4FF-D8BDD29DEB7A}">
  <dimension ref="B1:L16"/>
  <sheetViews>
    <sheetView showGridLines="0" workbookViewId="0">
      <selection activeCell="E5" sqref="E5"/>
    </sheetView>
  </sheetViews>
  <sheetFormatPr defaultRowHeight="15" x14ac:dyDescent="0.25"/>
  <cols>
    <col min="1" max="1" width="2.85546875" customWidth="1"/>
    <col min="2" max="2" width="12" customWidth="1"/>
    <col min="3" max="3" width="11.28515625" customWidth="1"/>
    <col min="4" max="4" width="12.85546875" customWidth="1"/>
    <col min="5" max="5" width="33.140625" bestFit="1" customWidth="1"/>
    <col min="6" max="6" width="8.5703125" customWidth="1"/>
    <col min="7" max="7" width="11.5703125" bestFit="1" customWidth="1"/>
    <col min="9" max="9" width="9.7109375" customWidth="1"/>
    <col min="10" max="10" width="12.42578125" customWidth="1"/>
    <col min="11" max="11" width="16.7109375" customWidth="1"/>
    <col min="12" max="12" width="29.140625" customWidth="1"/>
    <col min="17" max="17" width="10.85546875" customWidth="1"/>
    <col min="18" max="18" width="15" customWidth="1"/>
    <col min="19" max="19" width="11.5703125" bestFit="1" customWidth="1"/>
    <col min="20" max="20" width="10.5703125" bestFit="1" customWidth="1"/>
  </cols>
  <sheetData>
    <row r="1" spans="2:12" ht="15.75" thickBot="1" x14ac:dyDescent="0.3"/>
    <row r="2" spans="2:12" ht="21.75" thickBot="1" x14ac:dyDescent="0.4">
      <c r="B2" s="74" t="s">
        <v>52</v>
      </c>
      <c r="C2" s="74"/>
      <c r="D2" s="74"/>
      <c r="E2" s="74"/>
      <c r="I2" s="66" t="s">
        <v>45</v>
      </c>
      <c r="J2" s="67"/>
      <c r="K2" s="67"/>
      <c r="L2" s="68"/>
    </row>
    <row r="3" spans="2:12" ht="16.5" thickTop="1" thickBot="1" x14ac:dyDescent="0.3"/>
    <row r="4" spans="2:12" ht="19.5" thickBot="1" x14ac:dyDescent="0.3">
      <c r="B4" s="79" t="s">
        <v>27</v>
      </c>
      <c r="C4" s="80" t="s">
        <v>14</v>
      </c>
      <c r="D4" s="80" t="s">
        <v>0</v>
      </c>
      <c r="E4" s="81" t="s">
        <v>15</v>
      </c>
      <c r="I4" s="14" t="s">
        <v>1</v>
      </c>
      <c r="J4" s="15" t="s">
        <v>14</v>
      </c>
      <c r="K4" s="15" t="s">
        <v>0</v>
      </c>
      <c r="L4" s="16" t="s">
        <v>15</v>
      </c>
    </row>
    <row r="5" spans="2:12" ht="15.75" x14ac:dyDescent="0.25">
      <c r="B5" s="126">
        <v>44224</v>
      </c>
      <c r="C5" s="118">
        <v>20</v>
      </c>
      <c r="D5" s="91">
        <v>17600</v>
      </c>
      <c r="E5" s="119">
        <f ca="1">IF(MONTH(B5)=1,D5/C5,SUM(OFFSET($D$5,0,0,1,1):D5)/
SUM(OFFSET($C$5,0,0,1,1):C5))</f>
        <v>880</v>
      </c>
      <c r="G5" s="76"/>
      <c r="I5" s="17" t="s">
        <v>2</v>
      </c>
      <c r="J5" s="11">
        <v>20</v>
      </c>
      <c r="K5" s="12">
        <v>17600</v>
      </c>
      <c r="L5" s="13">
        <f ca="1">SUM($D$5:K5)/SUM($C$5:J5)</f>
        <v>1.949244060475162</v>
      </c>
    </row>
    <row r="6" spans="2:12" ht="15.75" x14ac:dyDescent="0.25">
      <c r="B6" s="126">
        <v>44255</v>
      </c>
      <c r="C6" s="121">
        <v>26</v>
      </c>
      <c r="D6" s="93">
        <v>26600</v>
      </c>
      <c r="E6" s="119">
        <f ca="1">IF(MONTH(B6)=1,D6/C6,SUM(OFFSET($D$5,0,0,1,1):D6)/
SUM(OFFSET($C$5,0,0,1,1):C6))</f>
        <v>960.86956521739125</v>
      </c>
      <c r="I6" s="18" t="s">
        <v>3</v>
      </c>
      <c r="J6" s="2">
        <v>26</v>
      </c>
      <c r="K6" s="3">
        <v>26600</v>
      </c>
      <c r="L6" s="5">
        <f ca="1">SUM($D$5:K6)/SUM($C$5:J6)</f>
        <v>1.9571049972857228</v>
      </c>
    </row>
    <row r="7" spans="2:12" ht="15.75" x14ac:dyDescent="0.25">
      <c r="B7" s="126">
        <v>44283</v>
      </c>
      <c r="C7" s="121">
        <v>29</v>
      </c>
      <c r="D7" s="93">
        <v>22000</v>
      </c>
      <c r="E7" s="119">
        <f ca="1">IF(MONTH(B7)=1,D7/C7,SUM(OFFSET($D$5,0,0,1,1):D7)/
SUM(OFFSET($C$5,0,0,1,1):C7))</f>
        <v>882.66666666666663</v>
      </c>
      <c r="I7" s="18" t="s">
        <v>4</v>
      </c>
      <c r="J7" s="2">
        <v>29</v>
      </c>
      <c r="K7" s="3">
        <v>22000</v>
      </c>
      <c r="L7" s="5">
        <f ca="1">SUM($D$5:K7)/SUM($C$5:J7)</f>
        <v>1.9573130841023449</v>
      </c>
    </row>
    <row r="8" spans="2:12" ht="15.75" x14ac:dyDescent="0.25">
      <c r="B8" s="126">
        <v>44314</v>
      </c>
      <c r="C8" s="121">
        <v>35</v>
      </c>
      <c r="D8" s="93">
        <v>12300</v>
      </c>
      <c r="E8" s="119">
        <f ca="1">IF(MONTH(B8)=1,D8/C8,SUM(OFFSET($D$5,0,0,1,1):D8)/
SUM(OFFSET($C$5,0,0,1,1):C8))</f>
        <v>713.63636363636363</v>
      </c>
      <c r="I8" s="18" t="s">
        <v>5</v>
      </c>
      <c r="J8" s="2">
        <v>35</v>
      </c>
      <c r="K8" s="3">
        <v>12300</v>
      </c>
      <c r="L8" s="5">
        <f ca="1">SUM($D$5:K8)/SUM($C$5:J8)</f>
        <v>1.9541467594793318</v>
      </c>
    </row>
    <row r="9" spans="2:12" ht="15.75" x14ac:dyDescent="0.25">
      <c r="B9" s="126">
        <v>44344</v>
      </c>
      <c r="C9" s="121">
        <v>32</v>
      </c>
      <c r="D9" s="93">
        <v>26500</v>
      </c>
      <c r="E9" s="119">
        <f ca="1">IF(MONTH(B9)=1,D9/C9,SUM(OFFSET($D$5,0,0,1,1):D9)/
SUM(OFFSET($C$5,0,0,1,1):C9))</f>
        <v>739.43661971830988</v>
      </c>
      <c r="I9" s="18" t="s">
        <v>6</v>
      </c>
      <c r="J9" s="2">
        <v>32</v>
      </c>
      <c r="K9" s="3">
        <v>26500</v>
      </c>
      <c r="L9" s="5">
        <f ca="1">SUM($D$5:K9)/SUM($C$5:J9)</f>
        <v>1.957951913037608</v>
      </c>
    </row>
    <row r="10" spans="2:12" ht="15.75" x14ac:dyDescent="0.25">
      <c r="B10" s="126">
        <v>44375</v>
      </c>
      <c r="C10" s="121">
        <v>38</v>
      </c>
      <c r="D10" s="93">
        <v>40500</v>
      </c>
      <c r="E10" s="119">
        <f ca="1">IF(MONTH(B10)=1,D10/C10,SUM(OFFSET($D$5,0,0,1,1):D10)/
SUM(OFFSET($C$5,0,0,1,1):C10))</f>
        <v>808.33333333333337</v>
      </c>
      <c r="I10" s="18" t="s">
        <v>7</v>
      </c>
      <c r="J10" s="2">
        <v>38</v>
      </c>
      <c r="K10" s="3">
        <v>40500</v>
      </c>
      <c r="L10" s="5">
        <f ca="1">SUM($D$5:K10)/SUM($C$5:J10)</f>
        <v>1.9633733656877952</v>
      </c>
    </row>
    <row r="11" spans="2:12" ht="15.75" x14ac:dyDescent="0.25">
      <c r="B11" s="126">
        <v>44405</v>
      </c>
      <c r="C11" s="121">
        <v>42</v>
      </c>
      <c r="D11" s="93">
        <v>45800</v>
      </c>
      <c r="E11" s="119">
        <f ca="1">IF(MONTH(B11)=1,D11/C11,SUM(OFFSET($D$5,0,0,1,1):D11)/
SUM(OFFSET($C$5,0,0,1,1):C11))</f>
        <v>861.7117117117117</v>
      </c>
      <c r="I11" s="18" t="s">
        <v>8</v>
      </c>
      <c r="J11" s="2">
        <v>42</v>
      </c>
      <c r="K11" s="3">
        <v>45800</v>
      </c>
      <c r="L11" s="5">
        <f ca="1">SUM($D$5:K11)/SUM($C$5:J11)</f>
        <v>1.9670396644787422</v>
      </c>
    </row>
    <row r="12" spans="2:12" ht="15.75" x14ac:dyDescent="0.25">
      <c r="B12" s="126">
        <v>44436</v>
      </c>
      <c r="C12" s="121">
        <v>35</v>
      </c>
      <c r="D12" s="93">
        <v>49600</v>
      </c>
      <c r="E12" s="119">
        <f ca="1">IF(MONTH(B12)=1,D12/C12,SUM(OFFSET($D$5,0,0,1,1):D12)/
SUM(OFFSET($C$5,0,0,1,1):C12))</f>
        <v>937.35408560311282</v>
      </c>
      <c r="I12" s="18" t="s">
        <v>9</v>
      </c>
      <c r="J12" s="2">
        <v>35</v>
      </c>
      <c r="K12" s="3">
        <v>49600</v>
      </c>
      <c r="L12" s="5">
        <f ca="1">SUM($D$5:K12)/SUM($C$5:J12)</f>
        <v>1.9695605601501913</v>
      </c>
    </row>
    <row r="13" spans="2:12" ht="15.75" x14ac:dyDescent="0.25">
      <c r="B13" s="126">
        <v>44467</v>
      </c>
      <c r="C13" s="121">
        <v>32</v>
      </c>
      <c r="D13" s="93">
        <v>52100</v>
      </c>
      <c r="E13" s="119">
        <f ca="1">IF(MONTH(B13)=1,D13/C13,SUM(OFFSET($D$5,0,0,1,1):D13)/
SUM(OFFSET($C$5,0,0,1,1):C13))</f>
        <v>1013.840830449827</v>
      </c>
      <c r="I13" s="18" t="s">
        <v>10</v>
      </c>
      <c r="J13" s="2">
        <v>32</v>
      </c>
      <c r="K13" s="3">
        <v>52100</v>
      </c>
      <c r="L13" s="5">
        <f ca="1">SUM($D$5:K13)/SUM($C$5:J13)</f>
        <v>1.9712490260914468</v>
      </c>
    </row>
    <row r="14" spans="2:12" ht="15.75" x14ac:dyDescent="0.25">
      <c r="B14" s="126">
        <v>44497</v>
      </c>
      <c r="C14" s="121">
        <v>39</v>
      </c>
      <c r="D14" s="93">
        <v>53280</v>
      </c>
      <c r="E14" s="119">
        <f ca="1">IF(MONTH(B14)=1,D14/C14,SUM(OFFSET($D$5,0,0,1,1):D14)/
SUM(OFFSET($C$5,0,0,1,1):C14))</f>
        <v>1055.7317073170732</v>
      </c>
      <c r="I14" s="18" t="s">
        <v>11</v>
      </c>
      <c r="J14" s="2">
        <v>39</v>
      </c>
      <c r="K14" s="3">
        <v>53280</v>
      </c>
      <c r="L14" s="5">
        <f ca="1">SUM($D$5:K14)/SUM($C$5:J14)</f>
        <v>1.9723500028887273</v>
      </c>
    </row>
    <row r="15" spans="2:12" ht="15.75" x14ac:dyDescent="0.25">
      <c r="B15" s="126">
        <v>44528</v>
      </c>
      <c r="C15" s="121">
        <v>46</v>
      </c>
      <c r="D15" s="93">
        <v>49680</v>
      </c>
      <c r="E15" s="119">
        <f ca="1">IF(MONTH(B15)=1,D15/C15,SUM(OFFSET($D$5,0,0,1,1):D15)/
SUM(OFFSET($C$5,0,0,1,1):C15))</f>
        <v>1058.716577540107</v>
      </c>
      <c r="I15" s="18" t="s">
        <v>12</v>
      </c>
      <c r="J15" s="2">
        <v>46</v>
      </c>
      <c r="K15" s="3">
        <v>49680</v>
      </c>
      <c r="L15" s="5">
        <f ca="1">SUM($D$5:K15)/SUM($C$5:J15)</f>
        <v>1.9728633874646972</v>
      </c>
    </row>
    <row r="16" spans="2:12" ht="16.5" thickBot="1" x14ac:dyDescent="0.3">
      <c r="B16" s="126">
        <v>44558</v>
      </c>
      <c r="C16" s="124">
        <v>43</v>
      </c>
      <c r="D16" s="96">
        <v>52400</v>
      </c>
      <c r="E16" s="119">
        <f ca="1">IF(MONTH(B16)=1,D16/C16,SUM(OFFSET($D$5,0,0,1,1):D16)/
SUM(OFFSET($C$5,0,0,1,1):C16))</f>
        <v>1075.2038369304557</v>
      </c>
      <c r="I16" s="19" t="s">
        <v>13</v>
      </c>
      <c r="J16" s="7">
        <v>43</v>
      </c>
      <c r="K16" s="8">
        <v>52400</v>
      </c>
      <c r="L16" s="9">
        <f ca="1">SUM($D$5:K16)/SUM($C$5:J16)</f>
        <v>1.9734050559103291</v>
      </c>
    </row>
  </sheetData>
  <mergeCells count="2">
    <mergeCell ref="B2:E2"/>
    <mergeCell ref="I2:L2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65B7-23DC-4D72-BA85-CED755A1BCA6}">
  <dimension ref="B1:L16"/>
  <sheetViews>
    <sheetView showGridLines="0" workbookViewId="0">
      <selection activeCell="E5" sqref="E5"/>
    </sheetView>
  </sheetViews>
  <sheetFormatPr defaultRowHeight="15" x14ac:dyDescent="0.25"/>
  <cols>
    <col min="1" max="1" width="3.28515625" customWidth="1"/>
    <col min="3" max="3" width="11.85546875" customWidth="1"/>
    <col min="4" max="4" width="12.85546875" customWidth="1"/>
    <col min="5" max="5" width="33.140625" bestFit="1" customWidth="1"/>
    <col min="6" max="6" width="9.42578125" customWidth="1"/>
    <col min="9" max="9" width="10.5703125" customWidth="1"/>
    <col min="10" max="10" width="13.85546875" customWidth="1"/>
    <col min="11" max="11" width="17.140625" customWidth="1"/>
    <col min="12" max="12" width="25.7109375" bestFit="1" customWidth="1"/>
  </cols>
  <sheetData>
    <row r="1" spans="2:12" ht="15.75" thickBot="1" x14ac:dyDescent="0.3"/>
    <row r="2" spans="2:12" ht="21.75" thickBot="1" x14ac:dyDescent="0.4">
      <c r="B2" s="74" t="s">
        <v>53</v>
      </c>
      <c r="C2" s="74"/>
      <c r="D2" s="74"/>
      <c r="E2" s="74"/>
      <c r="I2" s="66" t="s">
        <v>45</v>
      </c>
      <c r="J2" s="67"/>
      <c r="K2" s="67"/>
      <c r="L2" s="68"/>
    </row>
    <row r="3" spans="2:12" ht="16.5" thickTop="1" thickBot="1" x14ac:dyDescent="0.3"/>
    <row r="4" spans="2:12" ht="19.5" thickBot="1" x14ac:dyDescent="0.3">
      <c r="B4" s="79" t="s">
        <v>1</v>
      </c>
      <c r="C4" s="80" t="s">
        <v>14</v>
      </c>
      <c r="D4" s="80" t="s">
        <v>0</v>
      </c>
      <c r="E4" s="81" t="s">
        <v>15</v>
      </c>
      <c r="I4" s="14" t="s">
        <v>1</v>
      </c>
      <c r="J4" s="15" t="s">
        <v>14</v>
      </c>
      <c r="K4" s="15" t="s">
        <v>0</v>
      </c>
      <c r="L4" s="16" t="s">
        <v>15</v>
      </c>
    </row>
    <row r="5" spans="2:12" ht="15.75" x14ac:dyDescent="0.25">
      <c r="B5" s="117" t="s">
        <v>2</v>
      </c>
      <c r="C5" s="118">
        <v>20</v>
      </c>
      <c r="D5" s="91">
        <v>17600</v>
      </c>
      <c r="E5" s="119">
        <f>SUMPRODUCT($D$5:D5)/SUMPRODUCT($C$5:C5)</f>
        <v>880</v>
      </c>
      <c r="I5" s="17" t="s">
        <v>2</v>
      </c>
      <c r="J5" s="11">
        <v>20</v>
      </c>
      <c r="K5" s="12">
        <v>17600</v>
      </c>
      <c r="L5" s="13">
        <f>SUMPRODUCT($D$5:K5)/SUMPRODUCT($C$5:J5)</f>
        <v>1.949244060475162</v>
      </c>
    </row>
    <row r="6" spans="2:12" ht="15.75" x14ac:dyDescent="0.25">
      <c r="B6" s="120" t="s">
        <v>3</v>
      </c>
      <c r="C6" s="121">
        <v>26</v>
      </c>
      <c r="D6" s="93">
        <v>26600</v>
      </c>
      <c r="E6" s="119">
        <f>SUMPRODUCT($D$5:D6)/SUMPRODUCT($C$5:C6)</f>
        <v>960.86956521739125</v>
      </c>
      <c r="I6" s="18" t="s">
        <v>3</v>
      </c>
      <c r="J6" s="2">
        <v>26</v>
      </c>
      <c r="K6" s="3">
        <v>26600</v>
      </c>
      <c r="L6" s="13">
        <f>SUMPRODUCT($D$5:K6)/SUMPRODUCT($C$5:J6)</f>
        <v>1.9571049972857228</v>
      </c>
    </row>
    <row r="7" spans="2:12" ht="15.75" x14ac:dyDescent="0.25">
      <c r="B7" s="120" t="s">
        <v>4</v>
      </c>
      <c r="C7" s="121">
        <v>29</v>
      </c>
      <c r="D7" s="93">
        <v>22000</v>
      </c>
      <c r="E7" s="119">
        <f>SUMPRODUCT($D$5:D7)/SUMPRODUCT($C$5:C7)</f>
        <v>882.66666666666663</v>
      </c>
      <c r="I7" s="18" t="s">
        <v>4</v>
      </c>
      <c r="J7" s="2">
        <v>29</v>
      </c>
      <c r="K7" s="3">
        <v>22000</v>
      </c>
      <c r="L7" s="13">
        <f>SUMPRODUCT($D$5:K7)/SUMPRODUCT($C$5:J7)</f>
        <v>1.9573130841023449</v>
      </c>
    </row>
    <row r="8" spans="2:12" ht="15.75" x14ac:dyDescent="0.25">
      <c r="B8" s="120" t="s">
        <v>5</v>
      </c>
      <c r="C8" s="121">
        <v>35</v>
      </c>
      <c r="D8" s="93">
        <v>12300</v>
      </c>
      <c r="E8" s="119">
        <f>SUMPRODUCT($D$5:D8)/SUMPRODUCT($C$5:C8)</f>
        <v>713.63636363636363</v>
      </c>
      <c r="I8" s="18" t="s">
        <v>5</v>
      </c>
      <c r="J8" s="2">
        <v>35</v>
      </c>
      <c r="K8" s="3">
        <v>12300</v>
      </c>
      <c r="L8" s="13">
        <f>SUMPRODUCT($D$5:K8)/SUMPRODUCT($C$5:J8)</f>
        <v>1.9541467594793318</v>
      </c>
    </row>
    <row r="9" spans="2:12" ht="15.75" x14ac:dyDescent="0.25">
      <c r="B9" s="120" t="s">
        <v>6</v>
      </c>
      <c r="C9" s="121">
        <v>32</v>
      </c>
      <c r="D9" s="93">
        <v>26500</v>
      </c>
      <c r="E9" s="119">
        <f>SUMPRODUCT($D$5:D9)/SUMPRODUCT($C$5:C9)</f>
        <v>739.43661971830988</v>
      </c>
      <c r="I9" s="18" t="s">
        <v>6</v>
      </c>
      <c r="J9" s="2">
        <v>32</v>
      </c>
      <c r="K9" s="3">
        <v>26500</v>
      </c>
      <c r="L9" s="13">
        <f>SUMPRODUCT($D$5:K9)/SUMPRODUCT($C$5:J9)</f>
        <v>1.957951913037608</v>
      </c>
    </row>
    <row r="10" spans="2:12" ht="15.75" x14ac:dyDescent="0.25">
      <c r="B10" s="120" t="s">
        <v>7</v>
      </c>
      <c r="C10" s="121">
        <v>38</v>
      </c>
      <c r="D10" s="93">
        <v>40500</v>
      </c>
      <c r="E10" s="119">
        <f>SUMPRODUCT($D$5:D10)/SUMPRODUCT($C$5:C10)</f>
        <v>808.33333333333337</v>
      </c>
      <c r="I10" s="18" t="s">
        <v>7</v>
      </c>
      <c r="J10" s="2">
        <v>38</v>
      </c>
      <c r="K10" s="3">
        <v>40500</v>
      </c>
      <c r="L10" s="13">
        <f>SUMPRODUCT($D$5:K10)/SUMPRODUCT($C$5:J10)</f>
        <v>1.9633733656877952</v>
      </c>
    </row>
    <row r="11" spans="2:12" ht="15.75" x14ac:dyDescent="0.25">
      <c r="B11" s="120" t="s">
        <v>8</v>
      </c>
      <c r="C11" s="121">
        <v>42</v>
      </c>
      <c r="D11" s="93">
        <v>45800</v>
      </c>
      <c r="E11" s="119">
        <f>SUMPRODUCT($D$5:D11)/SUMPRODUCT($C$5:C11)</f>
        <v>861.7117117117117</v>
      </c>
      <c r="I11" s="18" t="s">
        <v>8</v>
      </c>
      <c r="J11" s="2">
        <v>42</v>
      </c>
      <c r="K11" s="3">
        <v>45800</v>
      </c>
      <c r="L11" s="13">
        <f>SUMPRODUCT($D$5:K11)/SUMPRODUCT($C$5:J11)</f>
        <v>1.9670396644787422</v>
      </c>
    </row>
    <row r="12" spans="2:12" ht="15.75" x14ac:dyDescent="0.25">
      <c r="B12" s="120" t="s">
        <v>9</v>
      </c>
      <c r="C12" s="121">
        <v>35</v>
      </c>
      <c r="D12" s="93">
        <v>49600</v>
      </c>
      <c r="E12" s="119">
        <f>SUMPRODUCT($D$5:D12)/SUMPRODUCT($C$5:C12)</f>
        <v>937.35408560311282</v>
      </c>
      <c r="I12" s="18" t="s">
        <v>9</v>
      </c>
      <c r="J12" s="2">
        <v>35</v>
      </c>
      <c r="K12" s="3">
        <v>49600</v>
      </c>
      <c r="L12" s="13">
        <f>SUMPRODUCT($D$5:K12)/SUMPRODUCT($C$5:J12)</f>
        <v>1.9695605601501913</v>
      </c>
    </row>
    <row r="13" spans="2:12" ht="15.75" x14ac:dyDescent="0.25">
      <c r="B13" s="120" t="s">
        <v>10</v>
      </c>
      <c r="C13" s="121">
        <v>32</v>
      </c>
      <c r="D13" s="93">
        <v>52100</v>
      </c>
      <c r="E13" s="119">
        <f>SUMPRODUCT($D$5:D13)/SUMPRODUCT($C$5:C13)</f>
        <v>1013.840830449827</v>
      </c>
      <c r="I13" s="18" t="s">
        <v>10</v>
      </c>
      <c r="J13" s="2">
        <v>32</v>
      </c>
      <c r="K13" s="3">
        <v>52100</v>
      </c>
      <c r="L13" s="13">
        <f>SUMPRODUCT($D$5:K13)/SUMPRODUCT($C$5:J13)</f>
        <v>1.9712490260914468</v>
      </c>
    </row>
    <row r="14" spans="2:12" ht="15.75" x14ac:dyDescent="0.25">
      <c r="B14" s="120" t="s">
        <v>11</v>
      </c>
      <c r="C14" s="121">
        <v>39</v>
      </c>
      <c r="D14" s="93">
        <v>53280</v>
      </c>
      <c r="E14" s="119">
        <f>SUMPRODUCT($D$5:D14)/SUMPRODUCT($C$5:C14)</f>
        <v>1055.7317073170732</v>
      </c>
      <c r="I14" s="18" t="s">
        <v>11</v>
      </c>
      <c r="J14" s="2">
        <v>39</v>
      </c>
      <c r="K14" s="3">
        <v>53280</v>
      </c>
      <c r="L14" s="13">
        <f>SUMPRODUCT($D$5:K14)/SUMPRODUCT($C$5:J14)</f>
        <v>1.9723500028887273</v>
      </c>
    </row>
    <row r="15" spans="2:12" ht="15.75" x14ac:dyDescent="0.25">
      <c r="B15" s="120" t="s">
        <v>12</v>
      </c>
      <c r="C15" s="121">
        <v>46</v>
      </c>
      <c r="D15" s="93">
        <v>49680</v>
      </c>
      <c r="E15" s="119">
        <f>SUMPRODUCT($D$5:D15)/SUMPRODUCT($C$5:C15)</f>
        <v>1058.716577540107</v>
      </c>
      <c r="I15" s="18" t="s">
        <v>12</v>
      </c>
      <c r="J15" s="2">
        <v>46</v>
      </c>
      <c r="K15" s="3">
        <v>49680</v>
      </c>
      <c r="L15" s="13">
        <f>SUMPRODUCT($D$5:K15)/SUMPRODUCT($C$5:J15)</f>
        <v>1.9728633874646972</v>
      </c>
    </row>
    <row r="16" spans="2:12" ht="16.5" thickBot="1" x14ac:dyDescent="0.3">
      <c r="B16" s="123" t="s">
        <v>13</v>
      </c>
      <c r="C16" s="124">
        <v>43</v>
      </c>
      <c r="D16" s="96">
        <v>52400</v>
      </c>
      <c r="E16" s="119">
        <f>SUMPRODUCT($D$5:D16)/SUMPRODUCT($C$5:C16)</f>
        <v>1075.2038369304557</v>
      </c>
      <c r="I16" s="19" t="s">
        <v>13</v>
      </c>
      <c r="J16" s="7">
        <v>43</v>
      </c>
      <c r="K16" s="8">
        <v>52400</v>
      </c>
      <c r="L16" s="13">
        <f>SUMPRODUCT($D$5:K16)/SUMPRODUCT($C$5:J16)</f>
        <v>1.9734050559103291</v>
      </c>
    </row>
  </sheetData>
  <mergeCells count="2">
    <mergeCell ref="B2:E2"/>
    <mergeCell ref="I2:L2"/>
  </mergeCells>
  <pageMargins left="0.7" right="0.7" top="0.75" bottom="0.75" header="0.3" footer="0.3"/>
  <ignoredErrors>
    <ignoredError sqref="E6:E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6369-66BD-42DF-8C44-A945DFA711F6}">
  <dimension ref="B1:S12"/>
  <sheetViews>
    <sheetView showGridLines="0" workbookViewId="0">
      <selection activeCell="I6" sqref="I6"/>
    </sheetView>
  </sheetViews>
  <sheetFormatPr defaultRowHeight="15" x14ac:dyDescent="0.25"/>
  <cols>
    <col min="1" max="1" width="3" customWidth="1"/>
    <col min="2" max="2" width="14.140625" customWidth="1"/>
    <col min="3" max="3" width="12" customWidth="1"/>
    <col min="4" max="4" width="11.85546875" customWidth="1"/>
    <col min="5" max="5" width="12.85546875" customWidth="1"/>
    <col min="6" max="8" width="12.28515625" customWidth="1"/>
    <col min="9" max="9" width="21" bestFit="1" customWidth="1"/>
    <col min="10" max="10" width="13.42578125" customWidth="1"/>
    <col min="11" max="11" width="12.5703125" customWidth="1"/>
    <col min="12" max="12" width="12.7109375" bestFit="1" customWidth="1"/>
    <col min="13" max="18" width="11.5703125" bestFit="1" customWidth="1"/>
    <col min="19" max="19" width="16.140625" bestFit="1" customWidth="1"/>
  </cols>
  <sheetData>
    <row r="1" spans="2:19" ht="15.75" thickBot="1" x14ac:dyDescent="0.3"/>
    <row r="2" spans="2:19" ht="21.75" thickBot="1" x14ac:dyDescent="0.4">
      <c r="B2" s="74" t="s">
        <v>25</v>
      </c>
      <c r="C2" s="74"/>
      <c r="D2" s="74"/>
      <c r="E2" s="74"/>
      <c r="F2" s="74"/>
      <c r="G2" s="74"/>
      <c r="H2" s="74"/>
      <c r="I2" s="74"/>
      <c r="L2" s="66" t="s">
        <v>46</v>
      </c>
      <c r="M2" s="67"/>
      <c r="N2" s="67"/>
      <c r="O2" s="67"/>
      <c r="P2" s="67"/>
      <c r="Q2" s="67"/>
      <c r="R2" s="67"/>
      <c r="S2" s="68"/>
    </row>
    <row r="3" spans="2:19" ht="16.5" thickTop="1" thickBot="1" x14ac:dyDescent="0.3"/>
    <row r="4" spans="2:19" ht="15.75" customHeight="1" thickBot="1" x14ac:dyDescent="0.3">
      <c r="B4" s="82" t="s">
        <v>24</v>
      </c>
      <c r="C4" s="83">
        <v>2020</v>
      </c>
      <c r="D4" s="84"/>
      <c r="E4" s="85"/>
      <c r="F4" s="83">
        <v>2021</v>
      </c>
      <c r="G4" s="84"/>
      <c r="H4" s="85"/>
      <c r="I4" s="86" t="s">
        <v>23</v>
      </c>
      <c r="J4" s="20"/>
      <c r="L4" s="27" t="s">
        <v>24</v>
      </c>
      <c r="M4" s="69">
        <v>2020</v>
      </c>
      <c r="N4" s="70"/>
      <c r="O4" s="71"/>
      <c r="P4" s="69">
        <v>2021</v>
      </c>
      <c r="Q4" s="70"/>
      <c r="R4" s="71"/>
      <c r="S4" s="35" t="s">
        <v>23</v>
      </c>
    </row>
    <row r="5" spans="2:19" ht="16.5" thickBot="1" x14ac:dyDescent="0.3">
      <c r="B5" s="87" t="s">
        <v>22</v>
      </c>
      <c r="C5" s="88" t="s">
        <v>2</v>
      </c>
      <c r="D5" s="89" t="s">
        <v>3</v>
      </c>
      <c r="E5" s="90" t="s">
        <v>4</v>
      </c>
      <c r="F5" s="88" t="s">
        <v>2</v>
      </c>
      <c r="G5" s="89" t="s">
        <v>3</v>
      </c>
      <c r="H5" s="90" t="s">
        <v>4</v>
      </c>
      <c r="I5" s="90" t="s">
        <v>3</v>
      </c>
      <c r="L5" s="34" t="s">
        <v>22</v>
      </c>
      <c r="M5" s="28" t="s">
        <v>2</v>
      </c>
      <c r="N5" s="29" t="s">
        <v>3</v>
      </c>
      <c r="O5" s="30" t="s">
        <v>4</v>
      </c>
      <c r="P5" s="28" t="s">
        <v>2</v>
      </c>
      <c r="Q5" s="29" t="s">
        <v>3</v>
      </c>
      <c r="R5" s="30" t="s">
        <v>4</v>
      </c>
      <c r="S5" s="36" t="s">
        <v>3</v>
      </c>
    </row>
    <row r="6" spans="2:19" ht="18" thickBot="1" x14ac:dyDescent="0.35">
      <c r="B6" s="98" t="s">
        <v>16</v>
      </c>
      <c r="C6" s="25">
        <v>6500</v>
      </c>
      <c r="D6" s="12">
        <v>6300</v>
      </c>
      <c r="E6" s="26">
        <v>7200</v>
      </c>
      <c r="F6" s="25">
        <v>7100</v>
      </c>
      <c r="G6" s="12">
        <v>7800</v>
      </c>
      <c r="H6" s="26">
        <v>9110</v>
      </c>
      <c r="I6" s="37">
        <f ca="1">SUM(OFFSET(E5,1,1,1,MATCH($I$5,$F$5:$H$5,0)))/
SUM(OFFSET(B5,1,1,1,MATCH($I$5,$C$5:$E$5,0)))-1</f>
        <v>0.1640625</v>
      </c>
      <c r="L6" s="31" t="s">
        <v>16</v>
      </c>
      <c r="M6" s="25">
        <v>6500</v>
      </c>
      <c r="N6" s="12">
        <v>6300</v>
      </c>
      <c r="O6" s="26">
        <v>7200</v>
      </c>
      <c r="P6" s="25">
        <v>7100</v>
      </c>
      <c r="Q6" s="12">
        <v>7800</v>
      </c>
      <c r="R6" s="26">
        <v>9110</v>
      </c>
      <c r="S6" s="75">
        <f ca="1">SUM(OFFSET(O5,1,1,1,MATCH($I$5,$F$5:$H$5,0)))/SUM(OFFSET(L5,1,1,1,MATCH($I$5,$C$5:$E$5,0)))-1</f>
        <v>0.1640625</v>
      </c>
    </row>
    <row r="7" spans="2:19" ht="15.75" thickTop="1" x14ac:dyDescent="0.25">
      <c r="B7" s="99" t="s">
        <v>17</v>
      </c>
      <c r="C7" s="21">
        <v>11400</v>
      </c>
      <c r="D7" s="3">
        <v>14300</v>
      </c>
      <c r="E7" s="22">
        <v>12500</v>
      </c>
      <c r="F7" s="21">
        <v>14700</v>
      </c>
      <c r="G7" s="3">
        <v>11400</v>
      </c>
      <c r="H7" s="22">
        <v>10300</v>
      </c>
      <c r="I7" s="37">
        <f t="shared" ref="I7:I11" ca="1" si="0">SUM(OFFSET(E6,1,1,1,MATCH($I$5,$F$5:$H$5,0)))/SUM(OFFSET(B6,1,1,1,MATCH($I$5,$C$5:$E$5,0)))-1</f>
        <v>1.5564202334630295E-2</v>
      </c>
      <c r="L7" s="32" t="s">
        <v>17</v>
      </c>
      <c r="M7" s="21">
        <v>11400</v>
      </c>
      <c r="N7" s="3">
        <v>14300</v>
      </c>
      <c r="O7" s="22">
        <v>12500</v>
      </c>
      <c r="P7" s="21">
        <v>14700</v>
      </c>
      <c r="Q7" s="3">
        <v>11400</v>
      </c>
      <c r="R7" s="22">
        <v>10300</v>
      </c>
      <c r="S7" s="37">
        <f t="shared" ref="S7:S11" ca="1" si="1">SUM(OFFSET(O6,1,1,1,MATCH($I$5,$F$5:$H$5,0)))/SUM(OFFSET(L6,1,1,1,MATCH($I$5,$C$5:$E$5,0)))-1</f>
        <v>1.5564202334630295E-2</v>
      </c>
    </row>
    <row r="8" spans="2:19" x14ac:dyDescent="0.25">
      <c r="B8" s="99" t="s">
        <v>18</v>
      </c>
      <c r="C8" s="21">
        <v>6700</v>
      </c>
      <c r="D8" s="3">
        <v>4800</v>
      </c>
      <c r="E8" s="22">
        <v>7600</v>
      </c>
      <c r="F8" s="21">
        <v>6100</v>
      </c>
      <c r="G8" s="3">
        <v>4300</v>
      </c>
      <c r="H8" s="22">
        <v>5600</v>
      </c>
      <c r="I8" s="37">
        <f t="shared" ca="1" si="0"/>
        <v>-9.5652173913043481E-2</v>
      </c>
      <c r="L8" s="32" t="s">
        <v>18</v>
      </c>
      <c r="M8" s="21">
        <v>6700</v>
      </c>
      <c r="N8" s="3">
        <v>4800</v>
      </c>
      <c r="O8" s="22">
        <v>7600</v>
      </c>
      <c r="P8" s="21">
        <v>6100</v>
      </c>
      <c r="Q8" s="3">
        <v>4300</v>
      </c>
      <c r="R8" s="22">
        <v>5600</v>
      </c>
      <c r="S8" s="37">
        <f t="shared" ca="1" si="1"/>
        <v>-9.5652173913043481E-2</v>
      </c>
    </row>
    <row r="9" spans="2:19" x14ac:dyDescent="0.25">
      <c r="B9" s="99" t="s">
        <v>19</v>
      </c>
      <c r="C9" s="21">
        <v>1040</v>
      </c>
      <c r="D9" s="3">
        <v>1550</v>
      </c>
      <c r="E9" s="22">
        <v>1670</v>
      </c>
      <c r="F9" s="21">
        <v>1300</v>
      </c>
      <c r="G9" s="3">
        <v>1890</v>
      </c>
      <c r="H9" s="22">
        <v>2880</v>
      </c>
      <c r="I9" s="37">
        <f t="shared" ca="1" si="0"/>
        <v>0.23166023166023164</v>
      </c>
      <c r="L9" s="32" t="s">
        <v>19</v>
      </c>
      <c r="M9" s="21">
        <v>1040</v>
      </c>
      <c r="N9" s="3">
        <v>1550</v>
      </c>
      <c r="O9" s="22">
        <v>1670</v>
      </c>
      <c r="P9" s="21">
        <v>1300</v>
      </c>
      <c r="Q9" s="3">
        <v>1890</v>
      </c>
      <c r="R9" s="22">
        <v>2880</v>
      </c>
      <c r="S9" s="37">
        <f t="shared" ca="1" si="1"/>
        <v>0.23166023166023164</v>
      </c>
    </row>
    <row r="10" spans="2:19" x14ac:dyDescent="0.25">
      <c r="B10" s="99" t="s">
        <v>20</v>
      </c>
      <c r="C10" s="21">
        <v>1800</v>
      </c>
      <c r="D10" s="3">
        <v>1600</v>
      </c>
      <c r="E10" s="22">
        <v>1450</v>
      </c>
      <c r="F10" s="21">
        <v>1950</v>
      </c>
      <c r="G10" s="3">
        <v>1590</v>
      </c>
      <c r="H10" s="22">
        <v>1690</v>
      </c>
      <c r="I10" s="37">
        <f t="shared" ca="1" si="0"/>
        <v>4.117647058823537E-2</v>
      </c>
      <c r="L10" s="32" t="s">
        <v>20</v>
      </c>
      <c r="M10" s="21">
        <v>1800</v>
      </c>
      <c r="N10" s="3">
        <v>1600</v>
      </c>
      <c r="O10" s="22">
        <v>1450</v>
      </c>
      <c r="P10" s="21">
        <v>1950</v>
      </c>
      <c r="Q10" s="3">
        <v>1590</v>
      </c>
      <c r="R10" s="22">
        <v>1690</v>
      </c>
      <c r="S10" s="37">
        <f t="shared" ca="1" si="1"/>
        <v>4.117647058823537E-2</v>
      </c>
    </row>
    <row r="11" spans="2:19" ht="15.75" thickBot="1" x14ac:dyDescent="0.3">
      <c r="B11" s="100" t="s">
        <v>21</v>
      </c>
      <c r="C11" s="23">
        <v>780</v>
      </c>
      <c r="D11" s="8">
        <v>560</v>
      </c>
      <c r="E11" s="24">
        <v>670</v>
      </c>
      <c r="F11" s="23">
        <v>560</v>
      </c>
      <c r="G11" s="8">
        <v>670</v>
      </c>
      <c r="H11" s="24">
        <v>680</v>
      </c>
      <c r="I11" s="37">
        <f t="shared" ca="1" si="0"/>
        <v>-8.2089552238805985E-2</v>
      </c>
      <c r="L11" s="33" t="s">
        <v>21</v>
      </c>
      <c r="M11" s="23">
        <v>780</v>
      </c>
      <c r="N11" s="8">
        <v>560</v>
      </c>
      <c r="O11" s="24">
        <v>670</v>
      </c>
      <c r="P11" s="23">
        <v>560</v>
      </c>
      <c r="Q11" s="8">
        <v>670</v>
      </c>
      <c r="R11" s="24">
        <v>680</v>
      </c>
      <c r="S11" s="37">
        <f t="shared" ca="1" si="1"/>
        <v>-8.2089552238805985E-2</v>
      </c>
    </row>
    <row r="12" spans="2:19" ht="122.25" customHeight="1" x14ac:dyDescent="0.25"/>
  </sheetData>
  <mergeCells count="6">
    <mergeCell ref="L2:S2"/>
    <mergeCell ref="M4:O4"/>
    <mergeCell ref="P4:R4"/>
    <mergeCell ref="C4:E4"/>
    <mergeCell ref="F4:H4"/>
    <mergeCell ref="B2:I2"/>
  </mergeCells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616A-D845-460F-896A-BEA8E5199D67}">
  <dimension ref="B1:T13"/>
  <sheetViews>
    <sheetView showGridLines="0" workbookViewId="0">
      <selection activeCell="I7" sqref="I7"/>
    </sheetView>
  </sheetViews>
  <sheetFormatPr defaultRowHeight="15" x14ac:dyDescent="0.25"/>
  <cols>
    <col min="1" max="1" width="2.85546875" customWidth="1"/>
    <col min="2" max="2" width="14" customWidth="1"/>
    <col min="3" max="3" width="13.7109375" bestFit="1" customWidth="1"/>
    <col min="4" max="8" width="11.5703125" bestFit="1" customWidth="1"/>
    <col min="9" max="9" width="16.140625" bestFit="1" customWidth="1"/>
    <col min="10" max="10" width="11.7109375" customWidth="1"/>
    <col min="13" max="13" width="12.7109375" bestFit="1" customWidth="1"/>
    <col min="14" max="20" width="11.5703125" bestFit="1" customWidth="1"/>
  </cols>
  <sheetData>
    <row r="1" spans="2:20" ht="15.75" thickBot="1" x14ac:dyDescent="0.3"/>
    <row r="2" spans="2:20" ht="21.75" thickBot="1" x14ac:dyDescent="0.4">
      <c r="B2" s="74" t="s">
        <v>54</v>
      </c>
      <c r="C2" s="74"/>
      <c r="D2" s="74"/>
      <c r="E2" s="74"/>
      <c r="F2" s="74"/>
      <c r="G2" s="74"/>
      <c r="H2" s="74"/>
      <c r="I2" s="74"/>
      <c r="M2" s="66" t="s">
        <v>47</v>
      </c>
      <c r="N2" s="67"/>
      <c r="O2" s="67"/>
      <c r="P2" s="67"/>
      <c r="Q2" s="67"/>
      <c r="R2" s="67"/>
      <c r="S2" s="67"/>
      <c r="T2" s="68"/>
    </row>
    <row r="3" spans="2:20" ht="16.5" thickTop="1" thickBot="1" x14ac:dyDescent="0.3"/>
    <row r="4" spans="2:20" ht="19.5" thickBot="1" x14ac:dyDescent="0.3">
      <c r="B4" s="105" t="s">
        <v>27</v>
      </c>
      <c r="C4" s="106">
        <v>44328</v>
      </c>
      <c r="M4" s="44" t="s">
        <v>27</v>
      </c>
      <c r="N4" s="43">
        <v>44328</v>
      </c>
    </row>
    <row r="5" spans="2:20" ht="15.75" thickBot="1" x14ac:dyDescent="0.3"/>
    <row r="6" spans="2:20" ht="19.5" thickBot="1" x14ac:dyDescent="0.3">
      <c r="B6" s="101" t="s">
        <v>22</v>
      </c>
      <c r="C6" s="102" t="s">
        <v>2</v>
      </c>
      <c r="D6" s="80" t="s">
        <v>3</v>
      </c>
      <c r="E6" s="80" t="s">
        <v>4</v>
      </c>
      <c r="F6" s="80" t="s">
        <v>5</v>
      </c>
      <c r="G6" s="80" t="s">
        <v>6</v>
      </c>
      <c r="H6" s="103" t="s">
        <v>7</v>
      </c>
      <c r="I6" s="104" t="s">
        <v>26</v>
      </c>
      <c r="M6" s="38" t="s">
        <v>22</v>
      </c>
      <c r="N6" s="40" t="s">
        <v>2</v>
      </c>
      <c r="O6" s="15" t="s">
        <v>3</v>
      </c>
      <c r="P6" s="15" t="s">
        <v>4</v>
      </c>
      <c r="Q6" s="15" t="s">
        <v>5</v>
      </c>
      <c r="R6" s="15" t="s">
        <v>6</v>
      </c>
      <c r="S6" s="41" t="s">
        <v>7</v>
      </c>
      <c r="T6" s="42" t="s">
        <v>26</v>
      </c>
    </row>
    <row r="7" spans="2:20" x14ac:dyDescent="0.25">
      <c r="B7" s="31" t="s">
        <v>16</v>
      </c>
      <c r="C7" s="25">
        <v>6500</v>
      </c>
      <c r="D7" s="12">
        <v>6300</v>
      </c>
      <c r="E7" s="26">
        <v>7200</v>
      </c>
      <c r="F7" s="25">
        <v>7100</v>
      </c>
      <c r="G7" s="12">
        <v>7800</v>
      </c>
      <c r="H7" s="26">
        <v>9110</v>
      </c>
      <c r="I7" s="45">
        <f ca="1">SUM(OFFSET($C$6,ROWS($B$7:B7),0,,MONTH($C$4)))</f>
        <v>34900</v>
      </c>
      <c r="M7" s="31" t="s">
        <v>16</v>
      </c>
      <c r="N7" s="25">
        <v>6500</v>
      </c>
      <c r="O7" s="12">
        <v>6300</v>
      </c>
      <c r="P7" s="26">
        <v>7200</v>
      </c>
      <c r="Q7" s="25">
        <v>7100</v>
      </c>
      <c r="R7" s="12">
        <v>7800</v>
      </c>
      <c r="S7" s="26">
        <v>9110</v>
      </c>
      <c r="T7" s="45">
        <f ca="1">SUM(OFFSET($C$6,ROWS($B$7:M7),0,,MONTH($C$4)))</f>
        <v>34900</v>
      </c>
    </row>
    <row r="8" spans="2:20" x14ac:dyDescent="0.25">
      <c r="B8" s="32" t="s">
        <v>17</v>
      </c>
      <c r="C8" s="21">
        <v>11400</v>
      </c>
      <c r="D8" s="3">
        <v>14300</v>
      </c>
      <c r="E8" s="22">
        <v>12500</v>
      </c>
      <c r="F8" s="21">
        <v>14700</v>
      </c>
      <c r="G8" s="3">
        <v>11400</v>
      </c>
      <c r="H8" s="22">
        <v>10300</v>
      </c>
      <c r="I8" s="46">
        <f ca="1">SUM(OFFSET($C$6,ROWS($B$7:B8),0,,MONTH($C$4)))</f>
        <v>64300</v>
      </c>
      <c r="M8" s="32" t="s">
        <v>17</v>
      </c>
      <c r="N8" s="21">
        <v>11400</v>
      </c>
      <c r="O8" s="3">
        <v>14300</v>
      </c>
      <c r="P8" s="22">
        <v>12500</v>
      </c>
      <c r="Q8" s="21">
        <v>14700</v>
      </c>
      <c r="R8" s="3">
        <v>11400</v>
      </c>
      <c r="S8" s="22">
        <v>10300</v>
      </c>
      <c r="T8" s="46">
        <f ca="1">SUM(OFFSET($C$6,ROWS($B$7:M8),0,,MONTH($C$4)))</f>
        <v>64300</v>
      </c>
    </row>
    <row r="9" spans="2:20" x14ac:dyDescent="0.25">
      <c r="B9" s="32" t="s">
        <v>18</v>
      </c>
      <c r="C9" s="21">
        <v>6700</v>
      </c>
      <c r="D9" s="3">
        <v>4800</v>
      </c>
      <c r="E9" s="22">
        <v>7600</v>
      </c>
      <c r="F9" s="21">
        <v>6100</v>
      </c>
      <c r="G9" s="3">
        <v>4300</v>
      </c>
      <c r="H9" s="22">
        <v>5600</v>
      </c>
      <c r="I9" s="46">
        <f ca="1">SUM(OFFSET($C$6,ROWS($B$7:B9),0,,MONTH($C$4)))</f>
        <v>29500</v>
      </c>
      <c r="M9" s="32" t="s">
        <v>18</v>
      </c>
      <c r="N9" s="21">
        <v>6700</v>
      </c>
      <c r="O9" s="3">
        <v>4800</v>
      </c>
      <c r="P9" s="22">
        <v>7600</v>
      </c>
      <c r="Q9" s="21">
        <v>6100</v>
      </c>
      <c r="R9" s="3">
        <v>4300</v>
      </c>
      <c r="S9" s="22">
        <v>5600</v>
      </c>
      <c r="T9" s="46">
        <f ca="1">SUM(OFFSET($C$6,ROWS($B$7:M9),0,,MONTH($C$4)))</f>
        <v>29500</v>
      </c>
    </row>
    <row r="10" spans="2:20" x14ac:dyDescent="0.25">
      <c r="B10" s="32" t="s">
        <v>19</v>
      </c>
      <c r="C10" s="21">
        <v>1040</v>
      </c>
      <c r="D10" s="3">
        <v>1550</v>
      </c>
      <c r="E10" s="22">
        <v>1670</v>
      </c>
      <c r="F10" s="21">
        <v>1300</v>
      </c>
      <c r="G10" s="3">
        <v>1890</v>
      </c>
      <c r="H10" s="22">
        <v>2880</v>
      </c>
      <c r="I10" s="46">
        <f ca="1">SUM(OFFSET($C$6,ROWS($B$7:B10),0,,MONTH($C$4)))</f>
        <v>7450</v>
      </c>
      <c r="M10" s="32" t="s">
        <v>19</v>
      </c>
      <c r="N10" s="21">
        <v>1040</v>
      </c>
      <c r="O10" s="3">
        <v>1550</v>
      </c>
      <c r="P10" s="22">
        <v>1670</v>
      </c>
      <c r="Q10" s="21">
        <v>1300</v>
      </c>
      <c r="R10" s="3">
        <v>1890</v>
      </c>
      <c r="S10" s="22">
        <v>2880</v>
      </c>
      <c r="T10" s="46">
        <f ca="1">SUM(OFFSET($C$6,ROWS($B$7:M10),0,,MONTH($C$4)))</f>
        <v>7450</v>
      </c>
    </row>
    <row r="11" spans="2:20" x14ac:dyDescent="0.25">
      <c r="B11" s="32" t="s">
        <v>20</v>
      </c>
      <c r="C11" s="21">
        <v>1800</v>
      </c>
      <c r="D11" s="3">
        <v>1600</v>
      </c>
      <c r="E11" s="22">
        <v>1450</v>
      </c>
      <c r="F11" s="21">
        <v>1950</v>
      </c>
      <c r="G11" s="3">
        <v>1590</v>
      </c>
      <c r="H11" s="22">
        <v>1690</v>
      </c>
      <c r="I11" s="46">
        <f ca="1">SUM(OFFSET($C$6,ROWS($B$7:B11),0,,MONTH($C$4)))</f>
        <v>8390</v>
      </c>
      <c r="M11" s="32" t="s">
        <v>20</v>
      </c>
      <c r="N11" s="21">
        <v>1800</v>
      </c>
      <c r="O11" s="3">
        <v>1600</v>
      </c>
      <c r="P11" s="22">
        <v>1450</v>
      </c>
      <c r="Q11" s="21">
        <v>1950</v>
      </c>
      <c r="R11" s="3">
        <v>1590</v>
      </c>
      <c r="S11" s="22">
        <v>1690</v>
      </c>
      <c r="T11" s="46">
        <f ca="1">SUM(OFFSET($C$6,ROWS($B$7:M11),0,,MONTH($C$4)))</f>
        <v>8390</v>
      </c>
    </row>
    <row r="12" spans="2:20" ht="15.75" thickBot="1" x14ac:dyDescent="0.3">
      <c r="B12" s="33" t="s">
        <v>21</v>
      </c>
      <c r="C12" s="23">
        <v>780</v>
      </c>
      <c r="D12" s="8">
        <v>560</v>
      </c>
      <c r="E12" s="24">
        <v>670</v>
      </c>
      <c r="F12" s="23">
        <v>560</v>
      </c>
      <c r="G12" s="8">
        <v>670</v>
      </c>
      <c r="H12" s="24">
        <v>680</v>
      </c>
      <c r="I12" s="47">
        <f ca="1">SUM(OFFSET($C$6,ROWS($B$7:B12),0,,MONTH($C$4)))</f>
        <v>3240</v>
      </c>
      <c r="M12" s="33" t="s">
        <v>21</v>
      </c>
      <c r="N12" s="23">
        <v>780</v>
      </c>
      <c r="O12" s="8">
        <v>560</v>
      </c>
      <c r="P12" s="24">
        <v>670</v>
      </c>
      <c r="Q12" s="23">
        <v>560</v>
      </c>
      <c r="R12" s="8">
        <v>670</v>
      </c>
      <c r="S12" s="24">
        <v>680</v>
      </c>
      <c r="T12" s="47">
        <f ca="1">SUM(OFFSET($C$6,ROWS($B$7:M12),0,,MONTH($C$4)))</f>
        <v>3240</v>
      </c>
    </row>
    <row r="13" spans="2:20" ht="115.5" customHeight="1" x14ac:dyDescent="0.25"/>
  </sheetData>
  <mergeCells count="2">
    <mergeCell ref="B2:I2"/>
    <mergeCell ref="M2:T2"/>
  </mergeCells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B0F4-8BB7-4DE5-9C8A-1FBB1C14873A}">
  <dimension ref="B1:P15"/>
  <sheetViews>
    <sheetView showGridLines="0" workbookViewId="0">
      <selection activeCell="G5" sqref="G5"/>
    </sheetView>
  </sheetViews>
  <sheetFormatPr defaultRowHeight="15" x14ac:dyDescent="0.25"/>
  <cols>
    <col min="1" max="1" width="3" customWidth="1"/>
    <col min="2" max="2" width="12.28515625" customWidth="1"/>
    <col min="3" max="3" width="14" customWidth="1"/>
    <col min="4" max="4" width="15" customWidth="1"/>
    <col min="5" max="5" width="7.7109375" customWidth="1"/>
    <col min="6" max="6" width="17.140625" customWidth="1"/>
    <col min="7" max="7" width="19.28515625" customWidth="1"/>
    <col min="8" max="8" width="10.85546875" customWidth="1"/>
    <col min="11" max="11" width="13.28515625" customWidth="1"/>
    <col min="12" max="12" width="12.7109375" customWidth="1"/>
    <col min="13" max="13" width="15" customWidth="1"/>
    <col min="14" max="14" width="7.28515625" customWidth="1"/>
    <col min="15" max="15" width="15.7109375" customWidth="1"/>
    <col min="16" max="16" width="20.140625" customWidth="1"/>
  </cols>
  <sheetData>
    <row r="1" spans="2:16" ht="15.75" thickBot="1" x14ac:dyDescent="0.3"/>
    <row r="2" spans="2:16" ht="21.75" thickBot="1" x14ac:dyDescent="0.4">
      <c r="B2" s="74" t="s">
        <v>55</v>
      </c>
      <c r="C2" s="74"/>
      <c r="D2" s="74"/>
      <c r="E2" s="74"/>
      <c r="F2" s="74"/>
      <c r="G2" s="74"/>
      <c r="K2" s="66" t="s">
        <v>48</v>
      </c>
      <c r="L2" s="67"/>
      <c r="M2" s="67"/>
      <c r="N2" s="67"/>
      <c r="O2" s="67"/>
      <c r="P2" s="68"/>
    </row>
    <row r="3" spans="2:16" ht="16.5" thickTop="1" thickBot="1" x14ac:dyDescent="0.3"/>
    <row r="4" spans="2:16" ht="19.5" thickBot="1" x14ac:dyDescent="0.3">
      <c r="B4" s="107" t="s">
        <v>27</v>
      </c>
      <c r="C4" s="108" t="s">
        <v>28</v>
      </c>
      <c r="D4" s="108" t="s">
        <v>29</v>
      </c>
      <c r="E4" s="108" t="s">
        <v>24</v>
      </c>
      <c r="F4" s="108" t="s">
        <v>30</v>
      </c>
      <c r="G4" s="109" t="s">
        <v>31</v>
      </c>
      <c r="K4" s="39" t="s">
        <v>27</v>
      </c>
      <c r="L4" s="59" t="s">
        <v>28</v>
      </c>
      <c r="M4" s="59" t="s">
        <v>29</v>
      </c>
      <c r="N4" s="59" t="s">
        <v>24</v>
      </c>
      <c r="O4" s="59" t="s">
        <v>30</v>
      </c>
      <c r="P4" s="60" t="s">
        <v>31</v>
      </c>
    </row>
    <row r="5" spans="2:16" ht="15.75" x14ac:dyDescent="0.25">
      <c r="B5" s="127">
        <v>44378</v>
      </c>
      <c r="C5" s="128">
        <v>6700</v>
      </c>
      <c r="D5" s="128">
        <v>7100</v>
      </c>
      <c r="E5" s="128">
        <v>2021</v>
      </c>
      <c r="F5" s="129">
        <f>YEARFRAC(DATE(E5,1,1),B5,1)</f>
        <v>0.49589041095890413</v>
      </c>
      <c r="G5" s="130">
        <f>SUMIFS(D:D,E:E,YEAR(B5),F:F,"&lt;="&amp;F5)
/SUMIFS(C:C,E:E,YEAR(B5),F:F,"&lt;="&amp;F5)-1</f>
        <v>5.9701492537313383E-2</v>
      </c>
      <c r="K5" s="55">
        <v>44378</v>
      </c>
      <c r="L5" s="56">
        <v>6700</v>
      </c>
      <c r="M5" s="56">
        <v>7100</v>
      </c>
      <c r="N5" s="56">
        <v>2021</v>
      </c>
      <c r="O5" s="57">
        <f>YEARFRAC(DATE(N5,1,1),K5,1)</f>
        <v>0.49589041095890413</v>
      </c>
      <c r="P5" s="58">
        <f>SUMIFS(M:M,N:N,YEAR(K5),O:O,"&lt;="&amp;O5)/SUMIFS(L:L,N:N,YEAR(K5),O:O,"&lt;="&amp;O5)-1</f>
        <v>5.9701492537313383E-2</v>
      </c>
    </row>
    <row r="6" spans="2:16" ht="15.75" x14ac:dyDescent="0.25">
      <c r="B6" s="131">
        <v>44379</v>
      </c>
      <c r="C6" s="132">
        <v>5600</v>
      </c>
      <c r="D6" s="132">
        <v>6100</v>
      </c>
      <c r="E6" s="132">
        <v>2021</v>
      </c>
      <c r="F6" s="133">
        <f t="shared" ref="F6:F14" si="0">YEARFRAC(DATE(E6,1,1),B6,1)</f>
        <v>0.49863013698630138</v>
      </c>
      <c r="G6" s="130">
        <f t="shared" ref="G6:G14" si="1">SUMIFS(D:D,E:E,YEAR(B6),F:F,"&lt;="&amp;F6)/SUMIFS(C:C,E:E,YEAR(B6),F:F,"&lt;="&amp;F6)-1</f>
        <v>7.3170731707317138E-2</v>
      </c>
      <c r="K6" s="49">
        <v>44379</v>
      </c>
      <c r="L6" s="1">
        <v>5600</v>
      </c>
      <c r="M6" s="1">
        <v>6100</v>
      </c>
      <c r="N6" s="1">
        <v>2021</v>
      </c>
      <c r="O6" s="48">
        <f t="shared" ref="O6:O14" si="2">YEARFRAC(DATE(N6,1,1),K6,1)</f>
        <v>0.49863013698630138</v>
      </c>
      <c r="P6" s="50">
        <f t="shared" ref="P6:P14" si="3">SUMIFS(M:M,N:N,YEAR(K6),O:O,"&lt;="&amp;O6)/SUMIFS(L:L,N:N,YEAR(K6),O:O,"&lt;="&amp;O6)-1</f>
        <v>7.3170731707317138E-2</v>
      </c>
    </row>
    <row r="7" spans="2:16" ht="15.75" x14ac:dyDescent="0.25">
      <c r="B7" s="131">
        <v>44380</v>
      </c>
      <c r="C7" s="132">
        <v>8900</v>
      </c>
      <c r="D7" s="132">
        <v>8500</v>
      </c>
      <c r="E7" s="132">
        <v>2021</v>
      </c>
      <c r="F7" s="133">
        <f t="shared" si="0"/>
        <v>0.50136986301369868</v>
      </c>
      <c r="G7" s="130">
        <f t="shared" si="1"/>
        <v>2.3584905660377409E-2</v>
      </c>
      <c r="K7" s="49">
        <v>44380</v>
      </c>
      <c r="L7" s="1">
        <v>8900</v>
      </c>
      <c r="M7" s="1">
        <v>8500</v>
      </c>
      <c r="N7" s="1">
        <v>2021</v>
      </c>
      <c r="O7" s="48">
        <f t="shared" si="2"/>
        <v>0.50136986301369868</v>
      </c>
      <c r="P7" s="50">
        <f t="shared" si="3"/>
        <v>2.3584905660377409E-2</v>
      </c>
    </row>
    <row r="8" spans="2:16" ht="15.75" x14ac:dyDescent="0.25">
      <c r="B8" s="131">
        <v>44381</v>
      </c>
      <c r="C8" s="132">
        <v>4300</v>
      </c>
      <c r="D8" s="132">
        <v>5200</v>
      </c>
      <c r="E8" s="132">
        <v>2021</v>
      </c>
      <c r="F8" s="133">
        <f t="shared" si="0"/>
        <v>0.50410958904109593</v>
      </c>
      <c r="G8" s="130">
        <f t="shared" si="1"/>
        <v>5.4901960784313752E-2</v>
      </c>
      <c r="K8" s="49">
        <v>44381</v>
      </c>
      <c r="L8" s="1">
        <v>4300</v>
      </c>
      <c r="M8" s="1">
        <v>5200</v>
      </c>
      <c r="N8" s="1">
        <v>2021</v>
      </c>
      <c r="O8" s="48">
        <f t="shared" si="2"/>
        <v>0.50410958904109593</v>
      </c>
      <c r="P8" s="50">
        <f t="shared" si="3"/>
        <v>5.4901960784313752E-2</v>
      </c>
    </row>
    <row r="9" spans="2:16" ht="15.75" x14ac:dyDescent="0.25">
      <c r="B9" s="131">
        <v>44382</v>
      </c>
      <c r="C9" s="132">
        <v>5900</v>
      </c>
      <c r="D9" s="132">
        <v>5800</v>
      </c>
      <c r="E9" s="132">
        <v>2021</v>
      </c>
      <c r="F9" s="133">
        <f t="shared" si="0"/>
        <v>0.50684931506849318</v>
      </c>
      <c r="G9" s="130">
        <f t="shared" si="1"/>
        <v>4.140127388535042E-2</v>
      </c>
      <c r="K9" s="49">
        <v>44382</v>
      </c>
      <c r="L9" s="1">
        <v>5900</v>
      </c>
      <c r="M9" s="1">
        <v>5800</v>
      </c>
      <c r="N9" s="1">
        <v>2021</v>
      </c>
      <c r="O9" s="48">
        <f t="shared" si="2"/>
        <v>0.50684931506849318</v>
      </c>
      <c r="P9" s="50">
        <f t="shared" si="3"/>
        <v>4.140127388535042E-2</v>
      </c>
    </row>
    <row r="10" spans="2:16" ht="15.75" x14ac:dyDescent="0.25">
      <c r="B10" s="131">
        <v>44383</v>
      </c>
      <c r="C10" s="132">
        <v>8700</v>
      </c>
      <c r="D10" s="132">
        <v>9500</v>
      </c>
      <c r="E10" s="132">
        <v>2021</v>
      </c>
      <c r="F10" s="133">
        <f t="shared" si="0"/>
        <v>0.50958904109589043</v>
      </c>
      <c r="G10" s="130">
        <f t="shared" si="1"/>
        <v>5.2369077306733125E-2</v>
      </c>
      <c r="K10" s="49">
        <v>44383</v>
      </c>
      <c r="L10" s="1">
        <v>8700</v>
      </c>
      <c r="M10" s="1">
        <v>9500</v>
      </c>
      <c r="N10" s="1">
        <v>2021</v>
      </c>
      <c r="O10" s="48">
        <f t="shared" si="2"/>
        <v>0.50958904109589043</v>
      </c>
      <c r="P10" s="50">
        <f t="shared" si="3"/>
        <v>5.2369077306733125E-2</v>
      </c>
    </row>
    <row r="11" spans="2:16" ht="15.75" x14ac:dyDescent="0.25">
      <c r="B11" s="131">
        <v>44384</v>
      </c>
      <c r="C11" s="132">
        <v>6300</v>
      </c>
      <c r="D11" s="132">
        <v>7100</v>
      </c>
      <c r="E11" s="132">
        <v>2021</v>
      </c>
      <c r="F11" s="133">
        <f t="shared" si="0"/>
        <v>0.51232876712328768</v>
      </c>
      <c r="G11" s="130">
        <f t="shared" si="1"/>
        <v>6.25E-2</v>
      </c>
      <c r="K11" s="49">
        <v>44384</v>
      </c>
      <c r="L11" s="1">
        <v>6300</v>
      </c>
      <c r="M11" s="1">
        <v>7100</v>
      </c>
      <c r="N11" s="1">
        <v>2021</v>
      </c>
      <c r="O11" s="48">
        <f t="shared" si="2"/>
        <v>0.51232876712328768</v>
      </c>
      <c r="P11" s="50">
        <f t="shared" si="3"/>
        <v>6.25E-2</v>
      </c>
    </row>
    <row r="12" spans="2:16" ht="15.75" x14ac:dyDescent="0.25">
      <c r="B12" s="131">
        <v>44385</v>
      </c>
      <c r="C12" s="132">
        <v>11500</v>
      </c>
      <c r="D12" s="132">
        <v>12300</v>
      </c>
      <c r="E12" s="132">
        <v>2021</v>
      </c>
      <c r="F12" s="133">
        <f t="shared" si="0"/>
        <v>0.51506849315068493</v>
      </c>
      <c r="G12" s="130">
        <f t="shared" si="1"/>
        <v>6.390328151986191E-2</v>
      </c>
      <c r="K12" s="49">
        <v>44385</v>
      </c>
      <c r="L12" s="1">
        <v>11500</v>
      </c>
      <c r="M12" s="1">
        <v>12300</v>
      </c>
      <c r="N12" s="1">
        <v>2021</v>
      </c>
      <c r="O12" s="48">
        <f t="shared" si="2"/>
        <v>0.51506849315068493</v>
      </c>
      <c r="P12" s="50">
        <f t="shared" si="3"/>
        <v>6.390328151986191E-2</v>
      </c>
    </row>
    <row r="13" spans="2:16" ht="15.75" x14ac:dyDescent="0.25">
      <c r="B13" s="131">
        <v>44386</v>
      </c>
      <c r="C13" s="132">
        <v>9300</v>
      </c>
      <c r="D13" s="132">
        <v>8800</v>
      </c>
      <c r="E13" s="132">
        <v>2021</v>
      </c>
      <c r="F13" s="133">
        <f t="shared" si="0"/>
        <v>0.51780821917808217</v>
      </c>
      <c r="G13" s="130">
        <f t="shared" si="1"/>
        <v>4.7619047619047672E-2</v>
      </c>
      <c r="K13" s="49">
        <v>44386</v>
      </c>
      <c r="L13" s="1">
        <v>9300</v>
      </c>
      <c r="M13" s="1">
        <v>8800</v>
      </c>
      <c r="N13" s="1">
        <v>2021</v>
      </c>
      <c r="O13" s="48">
        <f t="shared" si="2"/>
        <v>0.51780821917808217</v>
      </c>
      <c r="P13" s="50">
        <f t="shared" si="3"/>
        <v>4.7619047619047672E-2</v>
      </c>
    </row>
    <row r="14" spans="2:16" ht="16.5" thickBot="1" x14ac:dyDescent="0.3">
      <c r="B14" s="135">
        <v>44387</v>
      </c>
      <c r="C14" s="136">
        <v>8800</v>
      </c>
      <c r="D14" s="136">
        <v>11300</v>
      </c>
      <c r="E14" s="136">
        <v>2021</v>
      </c>
      <c r="F14" s="137">
        <f t="shared" si="0"/>
        <v>0.52054794520547942</v>
      </c>
      <c r="G14" s="130">
        <f t="shared" si="1"/>
        <v>7.4999999999999956E-2</v>
      </c>
      <c r="K14" s="51">
        <v>44387</v>
      </c>
      <c r="L14" s="52">
        <v>8800</v>
      </c>
      <c r="M14" s="52">
        <v>11300</v>
      </c>
      <c r="N14" s="52">
        <v>2021</v>
      </c>
      <c r="O14" s="53">
        <f t="shared" si="2"/>
        <v>0.52054794520547942</v>
      </c>
      <c r="P14" s="54">
        <f t="shared" si="3"/>
        <v>7.4999999999999956E-2</v>
      </c>
    </row>
    <row r="15" spans="2:16" ht="96" customHeight="1" x14ac:dyDescent="0.25">
      <c r="I15">
        <f>SUMIFS(D:D,E:E,YEAR(B5),F:F,"&lt;="&amp;F5)/SUMIFS(C:C,E:E,YEAR(B5),F:F,"&lt;="&amp;F5)-1</f>
        <v>5.9701492537313383E-2</v>
      </c>
    </row>
  </sheetData>
  <mergeCells count="2">
    <mergeCell ref="B2:G2"/>
    <mergeCell ref="K2:P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FF0A-8FAE-4D23-B2B5-1D6A95F63152}">
  <dimension ref="B1:O17"/>
  <sheetViews>
    <sheetView showGridLines="0" workbookViewId="0">
      <selection activeCell="F5" sqref="F5"/>
    </sheetView>
  </sheetViews>
  <sheetFormatPr defaultRowHeight="15" x14ac:dyDescent="0.25"/>
  <cols>
    <col min="1" max="1" width="2.85546875" customWidth="1"/>
    <col min="3" max="3" width="13.5703125" customWidth="1"/>
    <col min="4" max="4" width="14" customWidth="1"/>
    <col min="5" max="5" width="14.7109375" customWidth="1"/>
    <col min="6" max="6" width="17" customWidth="1"/>
    <col min="7" max="7" width="9.7109375" customWidth="1"/>
    <col min="11" max="11" width="9.7109375" customWidth="1"/>
    <col min="12" max="13" width="16.140625" customWidth="1"/>
    <col min="14" max="14" width="16.42578125" customWidth="1"/>
    <col min="15" max="15" width="19.140625" customWidth="1"/>
  </cols>
  <sheetData>
    <row r="1" spans="2:15" ht="15.75" thickBot="1" x14ac:dyDescent="0.3"/>
    <row r="2" spans="2:15" ht="21.75" thickBot="1" x14ac:dyDescent="0.4">
      <c r="B2" s="74" t="s">
        <v>36</v>
      </c>
      <c r="C2" s="74"/>
      <c r="D2" s="74"/>
      <c r="E2" s="74"/>
      <c r="F2" s="74"/>
      <c r="K2" s="66" t="s">
        <v>49</v>
      </c>
      <c r="L2" s="67"/>
      <c r="M2" s="67"/>
      <c r="N2" s="67"/>
      <c r="O2" s="68"/>
    </row>
    <row r="3" spans="2:15" ht="16.5" thickTop="1" thickBot="1" x14ac:dyDescent="0.3"/>
    <row r="4" spans="2:15" ht="19.5" thickBot="1" x14ac:dyDescent="0.3">
      <c r="B4" s="107" t="s">
        <v>1</v>
      </c>
      <c r="C4" s="108" t="s">
        <v>32</v>
      </c>
      <c r="D4" s="108" t="s">
        <v>33</v>
      </c>
      <c r="E4" s="108" t="s">
        <v>34</v>
      </c>
      <c r="F4" s="109" t="s">
        <v>35</v>
      </c>
      <c r="K4" s="39" t="s">
        <v>1</v>
      </c>
      <c r="L4" s="59" t="s">
        <v>32</v>
      </c>
      <c r="M4" s="59" t="s">
        <v>33</v>
      </c>
      <c r="N4" s="59" t="s">
        <v>34</v>
      </c>
      <c r="O4" s="60" t="s">
        <v>35</v>
      </c>
    </row>
    <row r="5" spans="2:15" ht="15.75" x14ac:dyDescent="0.25">
      <c r="B5" s="139" t="s">
        <v>2</v>
      </c>
      <c r="C5" s="91">
        <v>10000</v>
      </c>
      <c r="D5" s="91">
        <v>50000</v>
      </c>
      <c r="E5" s="91">
        <f>C5+D5</f>
        <v>60000</v>
      </c>
      <c r="F5" s="130">
        <f>$E5/$E$5-1</f>
        <v>0</v>
      </c>
      <c r="K5" s="10" t="s">
        <v>2</v>
      </c>
      <c r="L5" s="12">
        <v>10000</v>
      </c>
      <c r="M5" s="12">
        <v>50000</v>
      </c>
      <c r="N5" s="12">
        <f>L5+M5</f>
        <v>60000</v>
      </c>
      <c r="O5" s="58">
        <f>$E5/$E$5-1</f>
        <v>0</v>
      </c>
    </row>
    <row r="6" spans="2:15" ht="15.75" x14ac:dyDescent="0.25">
      <c r="B6" s="140" t="s">
        <v>3</v>
      </c>
      <c r="C6" s="93">
        <v>10600</v>
      </c>
      <c r="D6" s="93">
        <v>50100</v>
      </c>
      <c r="E6" s="93">
        <f t="shared" ref="E6:E16" si="0">C6+D6</f>
        <v>60700</v>
      </c>
      <c r="F6" s="134">
        <f t="shared" ref="F6:F16" si="1">$E6/$E$5-1</f>
        <v>1.1666666666666714E-2</v>
      </c>
      <c r="K6" s="4" t="s">
        <v>3</v>
      </c>
      <c r="L6" s="3">
        <v>10600</v>
      </c>
      <c r="M6" s="3">
        <v>50100</v>
      </c>
      <c r="N6" s="3">
        <f t="shared" ref="N6:N16" si="2">L6+M6</f>
        <v>60700</v>
      </c>
      <c r="O6" s="50">
        <f t="shared" ref="O6:O16" si="3">$E6/$E$5-1</f>
        <v>1.1666666666666714E-2</v>
      </c>
    </row>
    <row r="7" spans="2:15" ht="15.75" x14ac:dyDescent="0.25">
      <c r="B7" s="140" t="s">
        <v>4</v>
      </c>
      <c r="C7" s="93">
        <v>10400</v>
      </c>
      <c r="D7" s="93">
        <v>50800</v>
      </c>
      <c r="E7" s="93">
        <f t="shared" si="0"/>
        <v>61200</v>
      </c>
      <c r="F7" s="134">
        <f t="shared" si="1"/>
        <v>2.0000000000000018E-2</v>
      </c>
      <c r="K7" s="4" t="s">
        <v>4</v>
      </c>
      <c r="L7" s="3">
        <v>10400</v>
      </c>
      <c r="M7" s="3">
        <v>50800</v>
      </c>
      <c r="N7" s="3">
        <f t="shared" si="2"/>
        <v>61200</v>
      </c>
      <c r="O7" s="50">
        <f t="shared" si="3"/>
        <v>2.0000000000000018E-2</v>
      </c>
    </row>
    <row r="8" spans="2:15" ht="15.75" x14ac:dyDescent="0.25">
      <c r="B8" s="140" t="s">
        <v>5</v>
      </c>
      <c r="C8" s="93">
        <v>10900</v>
      </c>
      <c r="D8" s="93">
        <v>52000</v>
      </c>
      <c r="E8" s="93">
        <f t="shared" si="0"/>
        <v>62900</v>
      </c>
      <c r="F8" s="134">
        <f t="shared" si="1"/>
        <v>4.8333333333333339E-2</v>
      </c>
      <c r="K8" s="4" t="s">
        <v>5</v>
      </c>
      <c r="L8" s="3">
        <v>10900</v>
      </c>
      <c r="M8" s="3">
        <v>52000</v>
      </c>
      <c r="N8" s="3">
        <f t="shared" si="2"/>
        <v>62900</v>
      </c>
      <c r="O8" s="50">
        <f t="shared" si="3"/>
        <v>4.8333333333333339E-2</v>
      </c>
    </row>
    <row r="9" spans="2:15" ht="15.75" x14ac:dyDescent="0.25">
      <c r="B9" s="140" t="s">
        <v>6</v>
      </c>
      <c r="C9" s="93">
        <v>11200</v>
      </c>
      <c r="D9" s="93">
        <v>56000</v>
      </c>
      <c r="E9" s="93">
        <f t="shared" si="0"/>
        <v>67200</v>
      </c>
      <c r="F9" s="134">
        <f t="shared" si="1"/>
        <v>0.12000000000000011</v>
      </c>
      <c r="K9" s="4" t="s">
        <v>6</v>
      </c>
      <c r="L9" s="3">
        <v>11200</v>
      </c>
      <c r="M9" s="3">
        <v>56000</v>
      </c>
      <c r="N9" s="3">
        <f t="shared" si="2"/>
        <v>67200</v>
      </c>
      <c r="O9" s="50">
        <f t="shared" si="3"/>
        <v>0.12000000000000011</v>
      </c>
    </row>
    <row r="10" spans="2:15" ht="15.75" x14ac:dyDescent="0.25">
      <c r="B10" s="140" t="s">
        <v>7</v>
      </c>
      <c r="C10" s="93">
        <v>11300</v>
      </c>
      <c r="D10" s="93">
        <v>54800</v>
      </c>
      <c r="E10" s="93">
        <f t="shared" si="0"/>
        <v>66100</v>
      </c>
      <c r="F10" s="134">
        <f t="shared" si="1"/>
        <v>0.10166666666666657</v>
      </c>
      <c r="K10" s="4" t="s">
        <v>7</v>
      </c>
      <c r="L10" s="3">
        <v>11300</v>
      </c>
      <c r="M10" s="3">
        <v>54800</v>
      </c>
      <c r="N10" s="3">
        <f t="shared" si="2"/>
        <v>66100</v>
      </c>
      <c r="O10" s="50">
        <f t="shared" si="3"/>
        <v>0.10166666666666657</v>
      </c>
    </row>
    <row r="11" spans="2:15" ht="15.75" x14ac:dyDescent="0.25">
      <c r="B11" s="140" t="s">
        <v>8</v>
      </c>
      <c r="C11" s="93">
        <v>11400</v>
      </c>
      <c r="D11" s="93">
        <v>57000</v>
      </c>
      <c r="E11" s="93">
        <f t="shared" si="0"/>
        <v>68400</v>
      </c>
      <c r="F11" s="134">
        <f t="shared" si="1"/>
        <v>0.1399999999999999</v>
      </c>
      <c r="K11" s="4" t="s">
        <v>8</v>
      </c>
      <c r="L11" s="3">
        <v>11400</v>
      </c>
      <c r="M11" s="3">
        <v>57000</v>
      </c>
      <c r="N11" s="3">
        <f t="shared" si="2"/>
        <v>68400</v>
      </c>
      <c r="O11" s="50">
        <f t="shared" si="3"/>
        <v>0.1399999999999999</v>
      </c>
    </row>
    <row r="12" spans="2:15" ht="15.75" x14ac:dyDescent="0.25">
      <c r="B12" s="140" t="s">
        <v>9</v>
      </c>
      <c r="C12" s="93">
        <v>10900</v>
      </c>
      <c r="D12" s="93">
        <v>56800</v>
      </c>
      <c r="E12" s="93">
        <f t="shared" si="0"/>
        <v>67700</v>
      </c>
      <c r="F12" s="134">
        <f t="shared" si="1"/>
        <v>0.12833333333333341</v>
      </c>
      <c r="K12" s="4" t="s">
        <v>9</v>
      </c>
      <c r="L12" s="3">
        <v>10900</v>
      </c>
      <c r="M12" s="3">
        <v>56800</v>
      </c>
      <c r="N12" s="3">
        <f t="shared" si="2"/>
        <v>67700</v>
      </c>
      <c r="O12" s="50">
        <f t="shared" si="3"/>
        <v>0.12833333333333341</v>
      </c>
    </row>
    <row r="13" spans="2:15" ht="15.75" x14ac:dyDescent="0.25">
      <c r="B13" s="140" t="s">
        <v>10</v>
      </c>
      <c r="C13" s="93">
        <v>11000</v>
      </c>
      <c r="D13" s="93">
        <v>54900</v>
      </c>
      <c r="E13" s="93">
        <f t="shared" si="0"/>
        <v>65900</v>
      </c>
      <c r="F13" s="134">
        <f t="shared" si="1"/>
        <v>9.8333333333333384E-2</v>
      </c>
      <c r="K13" s="4" t="s">
        <v>10</v>
      </c>
      <c r="L13" s="3">
        <v>11000</v>
      </c>
      <c r="M13" s="3">
        <v>54900</v>
      </c>
      <c r="N13" s="3">
        <f t="shared" si="2"/>
        <v>65900</v>
      </c>
      <c r="O13" s="50">
        <f t="shared" si="3"/>
        <v>9.8333333333333384E-2</v>
      </c>
    </row>
    <row r="14" spans="2:15" ht="15.75" x14ac:dyDescent="0.25">
      <c r="B14" s="140" t="s">
        <v>11</v>
      </c>
      <c r="C14" s="93">
        <v>12000</v>
      </c>
      <c r="D14" s="93">
        <v>58000</v>
      </c>
      <c r="E14" s="93">
        <f t="shared" si="0"/>
        <v>70000</v>
      </c>
      <c r="F14" s="134">
        <f t="shared" si="1"/>
        <v>0.16666666666666674</v>
      </c>
      <c r="K14" s="4" t="s">
        <v>11</v>
      </c>
      <c r="L14" s="3">
        <v>12000</v>
      </c>
      <c r="M14" s="3">
        <v>58000</v>
      </c>
      <c r="N14" s="3">
        <f t="shared" si="2"/>
        <v>70000</v>
      </c>
      <c r="O14" s="50">
        <f t="shared" si="3"/>
        <v>0.16666666666666674</v>
      </c>
    </row>
    <row r="15" spans="2:15" ht="15.75" x14ac:dyDescent="0.25">
      <c r="B15" s="140" t="s">
        <v>12</v>
      </c>
      <c r="C15" s="93">
        <v>12100</v>
      </c>
      <c r="D15" s="93">
        <v>57300</v>
      </c>
      <c r="E15" s="93">
        <f t="shared" si="0"/>
        <v>69400</v>
      </c>
      <c r="F15" s="134">
        <f t="shared" si="1"/>
        <v>0.15666666666666673</v>
      </c>
      <c r="K15" s="4" t="s">
        <v>12</v>
      </c>
      <c r="L15" s="3">
        <v>12100</v>
      </c>
      <c r="M15" s="3">
        <v>57300</v>
      </c>
      <c r="N15" s="3">
        <f t="shared" si="2"/>
        <v>69400</v>
      </c>
      <c r="O15" s="50">
        <f t="shared" si="3"/>
        <v>0.15666666666666673</v>
      </c>
    </row>
    <row r="16" spans="2:15" ht="16.5" thickBot="1" x14ac:dyDescent="0.3">
      <c r="B16" s="141" t="s">
        <v>13</v>
      </c>
      <c r="C16" s="96">
        <v>11900</v>
      </c>
      <c r="D16" s="96">
        <v>58000</v>
      </c>
      <c r="E16" s="96">
        <f t="shared" si="0"/>
        <v>69900</v>
      </c>
      <c r="F16" s="138">
        <f t="shared" si="1"/>
        <v>0.16500000000000004</v>
      </c>
      <c r="K16" s="6" t="s">
        <v>13</v>
      </c>
      <c r="L16" s="8">
        <v>11900</v>
      </c>
      <c r="M16" s="8">
        <v>58000</v>
      </c>
      <c r="N16" s="8">
        <f t="shared" si="2"/>
        <v>69900</v>
      </c>
      <c r="O16" s="54">
        <f t="shared" si="3"/>
        <v>0.16500000000000004</v>
      </c>
    </row>
    <row r="17" ht="74.25" customHeight="1" x14ac:dyDescent="0.25"/>
  </sheetData>
  <mergeCells count="2">
    <mergeCell ref="B2:F2"/>
    <mergeCell ref="K2:O2"/>
  </mergeCells>
  <phoneticPr fontId="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095B-4F84-4814-BBA9-441A5EFA6B9A}">
  <dimension ref="B1:S17"/>
  <sheetViews>
    <sheetView showGridLines="0" workbookViewId="0">
      <selection activeCell="G11" sqref="G11"/>
    </sheetView>
  </sheetViews>
  <sheetFormatPr defaultRowHeight="15" x14ac:dyDescent="0.25"/>
  <cols>
    <col min="1" max="1" width="3" customWidth="1"/>
    <col min="3" max="3" width="12.7109375" customWidth="1"/>
    <col min="4" max="4" width="12.28515625" customWidth="1"/>
    <col min="5" max="5" width="2.85546875" customWidth="1"/>
    <col min="6" max="6" width="11.5703125" customWidth="1"/>
    <col min="7" max="7" width="10.85546875" customWidth="1"/>
    <col min="8" max="8" width="10.5703125" customWidth="1"/>
    <col min="14" max="14" width="14.42578125" customWidth="1"/>
    <col min="15" max="15" width="14.85546875" customWidth="1"/>
    <col min="16" max="16" width="14.7109375" customWidth="1"/>
    <col min="17" max="17" width="2.85546875" customWidth="1"/>
    <col min="18" max="18" width="12" customWidth="1"/>
    <col min="19" max="19" width="13.5703125" customWidth="1"/>
  </cols>
  <sheetData>
    <row r="1" spans="2:19" ht="15.75" thickBot="1" x14ac:dyDescent="0.3"/>
    <row r="2" spans="2:19" ht="21.75" thickBot="1" x14ac:dyDescent="0.4">
      <c r="B2" s="77" t="s">
        <v>38</v>
      </c>
      <c r="C2" s="77"/>
      <c r="D2" s="77"/>
      <c r="E2" s="77"/>
      <c r="F2" s="77"/>
      <c r="G2" s="77"/>
      <c r="N2" s="66" t="s">
        <v>50</v>
      </c>
      <c r="O2" s="67"/>
      <c r="P2" s="67"/>
      <c r="Q2" s="67"/>
      <c r="R2" s="67"/>
      <c r="S2" s="68"/>
    </row>
    <row r="3" spans="2:19" ht="16.5" thickTop="1" thickBot="1" x14ac:dyDescent="0.3"/>
    <row r="4" spans="2:19" ht="19.5" thickBot="1" x14ac:dyDescent="0.3">
      <c r="B4" s="79" t="s">
        <v>37</v>
      </c>
      <c r="C4" s="80">
        <v>2020</v>
      </c>
      <c r="D4" s="81">
        <v>2021</v>
      </c>
      <c r="N4" s="14" t="s">
        <v>37</v>
      </c>
      <c r="O4" s="15">
        <v>2020</v>
      </c>
      <c r="P4" s="16">
        <v>2021</v>
      </c>
    </row>
    <row r="5" spans="2:19" ht="15.75" x14ac:dyDescent="0.25">
      <c r="B5" s="139" t="s">
        <v>2</v>
      </c>
      <c r="C5" s="91">
        <v>280</v>
      </c>
      <c r="D5" s="92">
        <v>350</v>
      </c>
      <c r="N5" s="10" t="s">
        <v>2</v>
      </c>
      <c r="O5" s="12">
        <v>280</v>
      </c>
      <c r="P5" s="26">
        <v>350</v>
      </c>
    </row>
    <row r="6" spans="2:19" ht="15.75" x14ac:dyDescent="0.25">
      <c r="B6" s="140" t="s">
        <v>3</v>
      </c>
      <c r="C6" s="93">
        <v>310</v>
      </c>
      <c r="D6" s="94">
        <v>280</v>
      </c>
      <c r="N6" s="4" t="s">
        <v>3</v>
      </c>
      <c r="O6" s="3">
        <v>310</v>
      </c>
      <c r="P6" s="22">
        <v>280</v>
      </c>
    </row>
    <row r="7" spans="2:19" ht="15.75" x14ac:dyDescent="0.25">
      <c r="B7" s="140" t="s">
        <v>4</v>
      </c>
      <c r="C7" s="93">
        <v>340</v>
      </c>
      <c r="D7" s="94"/>
      <c r="N7" s="4" t="s">
        <v>4</v>
      </c>
      <c r="O7" s="3">
        <v>340</v>
      </c>
      <c r="P7" s="22"/>
    </row>
    <row r="8" spans="2:19" ht="16.5" thickBot="1" x14ac:dyDescent="0.3">
      <c r="B8" s="140" t="s">
        <v>5</v>
      </c>
      <c r="C8" s="93">
        <v>280</v>
      </c>
      <c r="D8" s="94"/>
      <c r="N8" s="4" t="s">
        <v>5</v>
      </c>
      <c r="O8" s="3">
        <v>280</v>
      </c>
      <c r="P8" s="22"/>
    </row>
    <row r="9" spans="2:19" ht="19.5" thickBot="1" x14ac:dyDescent="0.35">
      <c r="B9" s="140" t="s">
        <v>6</v>
      </c>
      <c r="C9" s="93">
        <v>250</v>
      </c>
      <c r="D9" s="94"/>
      <c r="F9" s="110" t="s">
        <v>38</v>
      </c>
      <c r="G9" s="111"/>
      <c r="N9" s="4" t="s">
        <v>6</v>
      </c>
      <c r="O9" s="3">
        <v>250</v>
      </c>
      <c r="P9" s="22"/>
      <c r="R9" s="72" t="s">
        <v>38</v>
      </c>
      <c r="S9" s="73"/>
    </row>
    <row r="10" spans="2:19" ht="18.75" x14ac:dyDescent="0.25">
      <c r="B10" s="140" t="s">
        <v>7</v>
      </c>
      <c r="C10" s="93">
        <v>370</v>
      </c>
      <c r="D10" s="94"/>
      <c r="F10" s="112">
        <v>2020</v>
      </c>
      <c r="G10" s="113">
        <v>2021</v>
      </c>
      <c r="N10" s="4" t="s">
        <v>7</v>
      </c>
      <c r="O10" s="3">
        <v>370</v>
      </c>
      <c r="P10" s="22"/>
      <c r="R10" s="61">
        <v>2020</v>
      </c>
      <c r="S10" s="62">
        <v>2021</v>
      </c>
    </row>
    <row r="11" spans="2:19" ht="16.5" thickBot="1" x14ac:dyDescent="0.3">
      <c r="B11" s="140" t="s">
        <v>8</v>
      </c>
      <c r="C11" s="93">
        <v>410</v>
      </c>
      <c r="D11" s="94"/>
      <c r="F11" s="95">
        <f ca="1">SUM(OFFSET(C5:C16,,,COUNTA(D5:D16)))</f>
        <v>590</v>
      </c>
      <c r="G11" s="97">
        <f>SUM(D5:D16)</f>
        <v>630</v>
      </c>
      <c r="N11" s="4" t="s">
        <v>8</v>
      </c>
      <c r="O11" s="3">
        <v>410</v>
      </c>
      <c r="P11" s="22"/>
      <c r="R11" s="23">
        <f ca="1">SUM(OFFSET(O5:O16,,,COUNTA(P5:P16)))</f>
        <v>590</v>
      </c>
      <c r="S11" s="24">
        <f>SUM(P5:P16)</f>
        <v>630</v>
      </c>
    </row>
    <row r="12" spans="2:19" ht="15.75" x14ac:dyDescent="0.25">
      <c r="B12" s="140" t="s">
        <v>9</v>
      </c>
      <c r="C12" s="93">
        <v>390</v>
      </c>
      <c r="D12" s="94"/>
      <c r="N12" s="4" t="s">
        <v>9</v>
      </c>
      <c r="O12" s="3">
        <v>390</v>
      </c>
      <c r="P12" s="22"/>
    </row>
    <row r="13" spans="2:19" ht="15.75" x14ac:dyDescent="0.25">
      <c r="B13" s="140" t="s">
        <v>10</v>
      </c>
      <c r="C13" s="93">
        <v>360</v>
      </c>
      <c r="D13" s="94"/>
      <c r="N13" s="4" t="s">
        <v>10</v>
      </c>
      <c r="O13" s="3">
        <v>360</v>
      </c>
      <c r="P13" s="22"/>
    </row>
    <row r="14" spans="2:19" ht="15.75" x14ac:dyDescent="0.25">
      <c r="B14" s="140" t="s">
        <v>11</v>
      </c>
      <c r="C14" s="93">
        <v>400</v>
      </c>
      <c r="D14" s="94"/>
      <c r="N14" s="4" t="s">
        <v>11</v>
      </c>
      <c r="O14" s="3">
        <v>400</v>
      </c>
      <c r="P14" s="22"/>
    </row>
    <row r="15" spans="2:19" ht="15.75" x14ac:dyDescent="0.25">
      <c r="B15" s="140" t="s">
        <v>12</v>
      </c>
      <c r="C15" s="93">
        <v>450</v>
      </c>
      <c r="D15" s="94"/>
      <c r="N15" s="4" t="s">
        <v>12</v>
      </c>
      <c r="O15" s="3">
        <v>450</v>
      </c>
      <c r="P15" s="22"/>
    </row>
    <row r="16" spans="2:19" ht="16.5" thickBot="1" x14ac:dyDescent="0.3">
      <c r="B16" s="141" t="s">
        <v>13</v>
      </c>
      <c r="C16" s="96">
        <v>480</v>
      </c>
      <c r="D16" s="97"/>
      <c r="N16" s="6" t="s">
        <v>13</v>
      </c>
      <c r="O16" s="8">
        <v>480</v>
      </c>
      <c r="P16" s="24"/>
    </row>
    <row r="17" ht="186.75" customHeight="1" x14ac:dyDescent="0.25"/>
  </sheetData>
  <mergeCells count="4">
    <mergeCell ref="F9:G9"/>
    <mergeCell ref="B2:G2"/>
    <mergeCell ref="N2:S2"/>
    <mergeCell ref="R9:S9"/>
  </mergeCells>
  <phoneticPr fontId="5" type="noConversion"/>
  <pageMargins left="0.7" right="0.7" top="0.75" bottom="0.75" header="0.3" footer="0.3"/>
  <pageSetup orientation="portrait" r:id="rId1"/>
  <ignoredErrors>
    <ignoredError sqref="F11:G11 R11:S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0B5C-9A8E-4379-B400-75E95E6F2F56}">
  <dimension ref="B1:S17"/>
  <sheetViews>
    <sheetView showGridLines="0" tabSelected="1" workbookViewId="0">
      <selection activeCell="I17" sqref="I17"/>
    </sheetView>
  </sheetViews>
  <sheetFormatPr defaultRowHeight="15" x14ac:dyDescent="0.25"/>
  <cols>
    <col min="1" max="1" width="3" customWidth="1"/>
    <col min="3" max="5" width="15.7109375" customWidth="1"/>
    <col min="6" max="6" width="29.28515625" customWidth="1"/>
    <col min="16" max="16" width="11.28515625" bestFit="1" customWidth="1"/>
    <col min="17" max="17" width="6" bestFit="1" customWidth="1"/>
    <col min="18" max="19" width="7" bestFit="1" customWidth="1"/>
    <col min="20" max="51" width="16.28515625" bestFit="1" customWidth="1"/>
    <col min="52" max="54" width="9.85546875" bestFit="1" customWidth="1"/>
  </cols>
  <sheetData>
    <row r="1" spans="2:19" x14ac:dyDescent="0.25">
      <c r="P1" s="64" t="s">
        <v>41</v>
      </c>
      <c r="Q1" t="s" vm="1">
        <v>40</v>
      </c>
    </row>
    <row r="2" spans="2:19" ht="19.5" thickBot="1" x14ac:dyDescent="0.35">
      <c r="B2" s="78" t="s">
        <v>42</v>
      </c>
      <c r="C2" s="78"/>
      <c r="D2" s="78"/>
      <c r="E2" s="78"/>
    </row>
    <row r="3" spans="2:19" ht="16.5" thickTop="1" thickBot="1" x14ac:dyDescent="0.3">
      <c r="P3" s="64" t="s">
        <v>37</v>
      </c>
      <c r="Q3" t="s">
        <v>41</v>
      </c>
      <c r="R3" t="s">
        <v>43</v>
      </c>
      <c r="S3" t="s">
        <v>44</v>
      </c>
    </row>
    <row r="4" spans="2:19" ht="19.5" thickBot="1" x14ac:dyDescent="0.3">
      <c r="B4" s="114" t="s">
        <v>1</v>
      </c>
      <c r="C4" s="115">
        <v>2018</v>
      </c>
      <c r="D4" s="115">
        <v>2019</v>
      </c>
      <c r="E4" s="116">
        <v>2020</v>
      </c>
      <c r="P4" s="65" t="s">
        <v>2</v>
      </c>
      <c r="Q4" s="63">
        <v>6500</v>
      </c>
      <c r="R4" s="63">
        <v>8900</v>
      </c>
      <c r="S4" s="63">
        <v>10200</v>
      </c>
    </row>
    <row r="5" spans="2:19" ht="15.75" x14ac:dyDescent="0.25">
      <c r="B5" s="139" t="s">
        <v>2</v>
      </c>
      <c r="C5" s="91">
        <v>6500</v>
      </c>
      <c r="D5" s="91">
        <v>8900</v>
      </c>
      <c r="E5" s="92">
        <v>10200</v>
      </c>
      <c r="P5" s="65" t="s">
        <v>3</v>
      </c>
      <c r="Q5" s="63">
        <v>14300</v>
      </c>
      <c r="R5" s="63">
        <v>18100</v>
      </c>
      <c r="S5" s="63">
        <v>20000</v>
      </c>
    </row>
    <row r="6" spans="2:19" ht="15.75" x14ac:dyDescent="0.25">
      <c r="B6" s="140" t="s">
        <v>3</v>
      </c>
      <c r="C6" s="93">
        <v>7800</v>
      </c>
      <c r="D6" s="93">
        <v>9200</v>
      </c>
      <c r="E6" s="94">
        <v>9800</v>
      </c>
      <c r="P6" s="65" t="s">
        <v>4</v>
      </c>
      <c r="Q6" s="63">
        <v>21200</v>
      </c>
      <c r="R6" s="63">
        <v>27700</v>
      </c>
      <c r="S6" s="63">
        <v>29900</v>
      </c>
    </row>
    <row r="7" spans="2:19" ht="15.75" x14ac:dyDescent="0.25">
      <c r="B7" s="140" t="s">
        <v>4</v>
      </c>
      <c r="C7" s="93">
        <v>6900</v>
      </c>
      <c r="D7" s="93">
        <v>9600</v>
      </c>
      <c r="E7" s="94">
        <v>9900</v>
      </c>
      <c r="P7" s="65" t="s">
        <v>5</v>
      </c>
      <c r="Q7" s="63">
        <v>26700</v>
      </c>
      <c r="R7" s="63">
        <v>37800</v>
      </c>
      <c r="S7" s="63">
        <v>40000</v>
      </c>
    </row>
    <row r="8" spans="2:19" ht="15.75" x14ac:dyDescent="0.25">
      <c r="B8" s="140" t="s">
        <v>5</v>
      </c>
      <c r="C8" s="93">
        <v>5500</v>
      </c>
      <c r="D8" s="93">
        <v>10100</v>
      </c>
      <c r="E8" s="94">
        <v>10100</v>
      </c>
      <c r="P8" s="65" t="s">
        <v>6</v>
      </c>
      <c r="Q8" s="63">
        <v>33600</v>
      </c>
      <c r="R8" s="63">
        <v>47600</v>
      </c>
      <c r="S8" s="63">
        <v>49500</v>
      </c>
    </row>
    <row r="9" spans="2:19" ht="15.75" x14ac:dyDescent="0.25">
      <c r="B9" s="140" t="s">
        <v>6</v>
      </c>
      <c r="C9" s="93">
        <v>6900</v>
      </c>
      <c r="D9" s="93">
        <v>9800</v>
      </c>
      <c r="E9" s="94">
        <v>9500</v>
      </c>
      <c r="P9" s="65" t="s">
        <v>7</v>
      </c>
      <c r="Q9" s="63">
        <v>40800</v>
      </c>
      <c r="R9" s="63">
        <v>57300</v>
      </c>
      <c r="S9" s="63">
        <v>58800</v>
      </c>
    </row>
    <row r="10" spans="2:19" ht="15.75" x14ac:dyDescent="0.25">
      <c r="B10" s="140" t="s">
        <v>7</v>
      </c>
      <c r="C10" s="93">
        <v>7200</v>
      </c>
      <c r="D10" s="93">
        <v>9700</v>
      </c>
      <c r="E10" s="94">
        <v>9300</v>
      </c>
      <c r="P10" s="65" t="s">
        <v>8</v>
      </c>
      <c r="Q10" s="63">
        <v>49100</v>
      </c>
      <c r="R10" s="63">
        <v>67300</v>
      </c>
      <c r="S10" s="63">
        <v>67700</v>
      </c>
    </row>
    <row r="11" spans="2:19" ht="15.75" x14ac:dyDescent="0.25">
      <c r="B11" s="140" t="s">
        <v>8</v>
      </c>
      <c r="C11" s="93">
        <v>8300</v>
      </c>
      <c r="D11" s="93">
        <v>10000</v>
      </c>
      <c r="E11" s="94">
        <v>8900</v>
      </c>
      <c r="P11" s="65" t="s">
        <v>9</v>
      </c>
      <c r="Q11" s="63">
        <v>57000</v>
      </c>
      <c r="R11" s="63">
        <v>77800</v>
      </c>
      <c r="S11" s="63">
        <v>77800</v>
      </c>
    </row>
    <row r="12" spans="2:19" ht="15.75" x14ac:dyDescent="0.25">
      <c r="B12" s="140" t="s">
        <v>9</v>
      </c>
      <c r="C12" s="93">
        <v>7900</v>
      </c>
      <c r="D12" s="93">
        <v>10500</v>
      </c>
      <c r="E12" s="94">
        <v>10100</v>
      </c>
      <c r="P12" s="65" t="s">
        <v>10</v>
      </c>
      <c r="Q12" s="63">
        <v>64200</v>
      </c>
      <c r="R12" s="63">
        <v>88400</v>
      </c>
      <c r="S12" s="63">
        <v>88400</v>
      </c>
    </row>
    <row r="13" spans="2:19" ht="15.75" x14ac:dyDescent="0.25">
      <c r="B13" s="140" t="s">
        <v>10</v>
      </c>
      <c r="C13" s="93">
        <v>7200</v>
      </c>
      <c r="D13" s="93">
        <v>10600</v>
      </c>
      <c r="E13" s="94">
        <v>10600</v>
      </c>
      <c r="P13" s="65" t="s">
        <v>11</v>
      </c>
      <c r="Q13" s="63">
        <v>71700</v>
      </c>
      <c r="R13" s="63">
        <v>97600</v>
      </c>
      <c r="S13" s="63">
        <v>99600</v>
      </c>
    </row>
    <row r="14" spans="2:19" ht="15.75" x14ac:dyDescent="0.25">
      <c r="B14" s="140" t="s">
        <v>11</v>
      </c>
      <c r="C14" s="93">
        <v>7500</v>
      </c>
      <c r="D14" s="93">
        <v>9200</v>
      </c>
      <c r="E14" s="94">
        <v>11200</v>
      </c>
      <c r="P14" s="65" t="s">
        <v>12</v>
      </c>
      <c r="Q14" s="63">
        <v>79800</v>
      </c>
      <c r="R14" s="63">
        <v>107400</v>
      </c>
      <c r="S14" s="63">
        <v>110200</v>
      </c>
    </row>
    <row r="15" spans="2:19" ht="15.75" x14ac:dyDescent="0.25">
      <c r="B15" s="140" t="s">
        <v>12</v>
      </c>
      <c r="C15" s="93">
        <v>8100</v>
      </c>
      <c r="D15" s="93">
        <v>9800</v>
      </c>
      <c r="E15" s="94">
        <v>10600</v>
      </c>
      <c r="P15" s="65" t="s">
        <v>13</v>
      </c>
      <c r="Q15" s="63">
        <v>87800</v>
      </c>
      <c r="R15" s="63">
        <v>117500</v>
      </c>
      <c r="S15" s="63">
        <v>120400</v>
      </c>
    </row>
    <row r="16" spans="2:19" ht="16.5" thickBot="1" x14ac:dyDescent="0.3">
      <c r="B16" s="141" t="s">
        <v>13</v>
      </c>
      <c r="C16" s="96">
        <v>8000</v>
      </c>
      <c r="D16" s="96">
        <v>10100</v>
      </c>
      <c r="E16" s="97">
        <v>10200</v>
      </c>
      <c r="P16" s="65" t="s">
        <v>39</v>
      </c>
      <c r="Q16" s="63"/>
      <c r="R16" s="63"/>
      <c r="S16" s="63"/>
    </row>
    <row r="17" ht="132" customHeight="1" x14ac:dyDescent="0.25"/>
  </sheetData>
  <mergeCells count="1">
    <mergeCell ref="B2:E2"/>
  </mergeCells>
  <phoneticPr fontId="5" type="noConversion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</vt:lpstr>
      <vt:lpstr>IF, MONTH, SUM</vt:lpstr>
      <vt:lpstr>SUMPRODUCT</vt:lpstr>
      <vt:lpstr>SUM, OFFSET, MATCH</vt:lpstr>
      <vt:lpstr>SUM, OFFSET, ROWS, MONTHS</vt:lpstr>
      <vt:lpstr>SUMIFS-Helpter Column</vt:lpstr>
      <vt:lpstr>Stock-Bond Portfolio YTD</vt:lpstr>
      <vt:lpstr>YTD Comparison</vt:lpstr>
      <vt:lpstr>Pivot Table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Nahian</cp:lastModifiedBy>
  <dcterms:created xsi:type="dcterms:W3CDTF">2021-07-11T06:05:29Z</dcterms:created>
  <dcterms:modified xsi:type="dcterms:W3CDTF">2022-10-25T08:37:37Z</dcterms:modified>
</cp:coreProperties>
</file>