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Projects\ExcelDemy\Articles (Kawser)\2019\01.JAN.2019\14.calculate compound interest for recurring deposit\"/>
    </mc:Choice>
  </mc:AlternateContent>
  <xr:revisionPtr revIDLastSave="0" documentId="13_ncr:1_{61EDA698-FBFB-4740-A639-7B9E88AAB8CD}" xr6:coauthVersionLast="40" xr6:coauthVersionMax="40" xr10:uidLastSave="{00000000-0000-0000-0000-000000000000}"/>
  <bookViews>
    <workbookView xWindow="0" yWindow="0" windowWidth="28800" windowHeight="12225" xr2:uid="{F31A3061-A775-46AA-A565-F7C313AD121A}"/>
  </bookViews>
  <sheets>
    <sheet name="Maturity Value" sheetId="1" r:id="rId1"/>
    <sheet name="EFFECT" sheetId="3" r:id="rId2"/>
    <sheet name="Tables" sheetId="2" state="hidden" r:id="rId3"/>
  </sheets>
  <definedNames>
    <definedName name="frequency">Tables!$A$2:$A$9</definedName>
    <definedName name="nominal_rate">'Maturity Value'!$C$9</definedName>
    <definedName name="nper">'Maturity Value'!$D$8</definedName>
    <definedName name="npery">'Maturity Value'!$D$7</definedName>
    <definedName name="payment_type">Tables!$F$1:$F$2</definedName>
    <definedName name="periodic_table">Tables!$A$1:$C$9</definedName>
    <definedName name="pmt">'Maturity Value'!$C$6</definedName>
    <definedName name="pv">'Maturity Value'!$C$11</definedName>
    <definedName name="rate">'Maturity Value'!$D$15</definedName>
    <definedName name="type">'Maturity Value'!$C$12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3" l="1"/>
  <c r="E14" i="3"/>
  <c r="B7" i="3"/>
  <c r="B8" i="3"/>
  <c r="B9" i="3"/>
  <c r="B6" i="3"/>
  <c r="E15" i="3"/>
  <c r="E12" i="3"/>
  <c r="D6" i="3" l="1"/>
  <c r="E6" i="3" s="1"/>
  <c r="C7" i="3" s="1"/>
  <c r="D7" i="3" s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E22" i="1"/>
  <c r="C23" i="1"/>
  <c r="C22" i="1"/>
  <c r="E7" i="3" l="1"/>
  <c r="B14" i="1"/>
  <c r="D10" i="1"/>
  <c r="D13" i="1" s="1"/>
  <c r="E10" i="1"/>
  <c r="E14" i="1"/>
  <c r="E13" i="1"/>
  <c r="C8" i="3" l="1"/>
  <c r="D8" i="3" s="1"/>
  <c r="E8" i="3" s="1"/>
  <c r="D7" i="1"/>
  <c r="D8" i="1" s="1"/>
  <c r="C9" i="3" l="1"/>
  <c r="D9" i="3" s="1"/>
  <c r="E9" i="3" s="1"/>
  <c r="E11" i="3" s="1"/>
  <c r="D14" i="1"/>
  <c r="D15" i="1" s="1"/>
  <c r="D17" i="1" l="1"/>
  <c r="D25" i="1"/>
  <c r="D27" i="1"/>
  <c r="D31" i="1"/>
  <c r="D35" i="1"/>
  <c r="D39" i="1"/>
  <c r="D43" i="1"/>
  <c r="D47" i="1"/>
  <c r="D49" i="1"/>
  <c r="D53" i="1"/>
  <c r="D24" i="1"/>
  <c r="D26" i="1"/>
  <c r="D28" i="1"/>
  <c r="D30" i="1"/>
  <c r="D32" i="1"/>
  <c r="D34" i="1"/>
  <c r="D36" i="1"/>
  <c r="D38" i="1"/>
  <c r="D40" i="1"/>
  <c r="D42" i="1"/>
  <c r="D44" i="1"/>
  <c r="D46" i="1"/>
  <c r="D48" i="1"/>
  <c r="D50" i="1"/>
  <c r="D52" i="1"/>
  <c r="D54" i="1"/>
  <c r="D56" i="1"/>
  <c r="D23" i="1"/>
  <c r="D22" i="1"/>
  <c r="F22" i="1" s="1"/>
  <c r="G22" i="1" s="1"/>
  <c r="E23" i="1" s="1"/>
  <c r="D29" i="1"/>
  <c r="D33" i="1"/>
  <c r="D37" i="1"/>
  <c r="D41" i="1"/>
  <c r="D45" i="1"/>
  <c r="D51" i="1"/>
  <c r="D55" i="1"/>
  <c r="D57" i="1"/>
  <c r="F23" i="1" l="1"/>
  <c r="G23" i="1" s="1"/>
  <c r="E24" i="1" s="1"/>
  <c r="F24" i="1" s="1"/>
  <c r="G24" i="1" s="1"/>
  <c r="E25" i="1" s="1"/>
  <c r="F25" i="1" s="1"/>
  <c r="G25" i="1" s="1"/>
  <c r="E26" i="1" s="1"/>
  <c r="F26" i="1" l="1"/>
  <c r="G26" i="1" s="1"/>
  <c r="E27" i="1" s="1"/>
  <c r="F27" i="1" s="1"/>
  <c r="G27" i="1" s="1"/>
  <c r="E28" i="1" s="1"/>
  <c r="F28" i="1" s="1"/>
  <c r="G28" i="1" s="1"/>
  <c r="E29" i="1" s="1"/>
  <c r="F29" i="1" l="1"/>
  <c r="G29" i="1" s="1"/>
  <c r="E30" i="1" s="1"/>
  <c r="F30" i="1" l="1"/>
  <c r="G30" i="1"/>
  <c r="E31" i="1" s="1"/>
  <c r="F31" i="1" s="1"/>
  <c r="G31" i="1" s="1"/>
  <c r="E32" i="1" s="1"/>
  <c r="F32" i="1" s="1"/>
  <c r="G32" i="1" s="1"/>
  <c r="E33" i="1" s="1"/>
  <c r="F33" i="1" s="1"/>
  <c r="G33" i="1" s="1"/>
  <c r="E34" i="1" s="1"/>
  <c r="F34" i="1" l="1"/>
  <c r="G34" i="1"/>
  <c r="E35" i="1" s="1"/>
  <c r="F35" i="1" l="1"/>
  <c r="G35" i="1"/>
  <c r="E36" i="1" s="1"/>
  <c r="F36" i="1" s="1"/>
  <c r="G36" i="1" s="1"/>
  <c r="E37" i="1" s="1"/>
  <c r="F37" i="1" l="1"/>
  <c r="G37" i="1"/>
  <c r="E38" i="1" s="1"/>
  <c r="F38" i="1" l="1"/>
  <c r="G38" i="1"/>
  <c r="E39" i="1" s="1"/>
  <c r="F39" i="1" l="1"/>
  <c r="G39" i="1"/>
  <c r="E40" i="1" s="1"/>
  <c r="F40" i="1" s="1"/>
  <c r="G40" i="1" s="1"/>
  <c r="E41" i="1" s="1"/>
  <c r="F41" i="1" l="1"/>
  <c r="G41" i="1" s="1"/>
  <c r="E42" i="1" s="1"/>
  <c r="F42" i="1" l="1"/>
  <c r="G42" i="1"/>
  <c r="E43" i="1" s="1"/>
  <c r="F43" i="1" l="1"/>
  <c r="G43" i="1"/>
  <c r="E44" i="1" s="1"/>
  <c r="F44" i="1" s="1"/>
  <c r="G44" i="1" s="1"/>
  <c r="E45" i="1" s="1"/>
  <c r="F45" i="1" l="1"/>
  <c r="G45" i="1" s="1"/>
  <c r="E46" i="1" s="1"/>
  <c r="F46" i="1" l="1"/>
  <c r="G46" i="1" s="1"/>
  <c r="E47" i="1" s="1"/>
  <c r="F47" i="1" s="1"/>
  <c r="G47" i="1" s="1"/>
  <c r="E48" i="1" s="1"/>
  <c r="F48" i="1" s="1"/>
  <c r="G48" i="1" s="1"/>
  <c r="E49" i="1" s="1"/>
  <c r="F49" i="1" l="1"/>
  <c r="G49" i="1"/>
  <c r="E50" i="1" s="1"/>
  <c r="F50" i="1" l="1"/>
  <c r="G50" i="1" s="1"/>
  <c r="E51" i="1" s="1"/>
  <c r="F51" i="1" s="1"/>
  <c r="G51" i="1" s="1"/>
  <c r="E52" i="1" s="1"/>
  <c r="F52" i="1" s="1"/>
  <c r="G52" i="1" s="1"/>
  <c r="E53" i="1" s="1"/>
  <c r="F53" i="1" l="1"/>
  <c r="G53" i="1" s="1"/>
  <c r="E54" i="1" s="1"/>
  <c r="F54" i="1" l="1"/>
  <c r="G54" i="1" s="1"/>
  <c r="E55" i="1" s="1"/>
  <c r="F55" i="1" s="1"/>
  <c r="G55" i="1" s="1"/>
  <c r="E56" i="1" s="1"/>
  <c r="F56" i="1" s="1"/>
  <c r="G56" i="1" s="1"/>
  <c r="E57" i="1" s="1"/>
  <c r="F57" i="1" l="1"/>
  <c r="G57" i="1"/>
</calcChain>
</file>

<file path=xl/sharedStrings.xml><?xml version="1.0" encoding="utf-8"?>
<sst xmlns="http://schemas.openxmlformats.org/spreadsheetml/2006/main" count="54" uniqueCount="47">
  <si>
    <t>Calculate compound interest for recurring deposit in Excel</t>
  </si>
  <si>
    <t>Recurring Deposit (RD):</t>
  </si>
  <si>
    <t>Payment Frequency:</t>
  </si>
  <si>
    <t>Monthly</t>
  </si>
  <si>
    <t>Number of Years:</t>
  </si>
  <si>
    <t>Interest Compounded:</t>
  </si>
  <si>
    <t>Quarterly</t>
  </si>
  <si>
    <t>Annual Percentage Rate (APR):</t>
  </si>
  <si>
    <t>Effective Annualized Rate:</t>
  </si>
  <si>
    <t>Interest Compounded</t>
  </si>
  <si>
    <t>Calculated After
(Days or Months)</t>
  </si>
  <si>
    <t>No. of Payments/Year</t>
  </si>
  <si>
    <t>Weekly</t>
  </si>
  <si>
    <t>Bi-weekly</t>
  </si>
  <si>
    <t>Semi-monthly</t>
  </si>
  <si>
    <t>Bi-monthly</t>
  </si>
  <si>
    <t>Semi-annually</t>
  </si>
  <si>
    <t>Yearly</t>
  </si>
  <si>
    <t>Present value:</t>
  </si>
  <si>
    <t>Beginning of the Period</t>
  </si>
  <si>
    <t>End of the Period</t>
  </si>
  <si>
    <t>Outputs</t>
  </si>
  <si>
    <t>Note</t>
  </si>
  <si>
    <t>Payment type:
(Beginning of the Period = 0
End of the Period = 1)</t>
  </si>
  <si>
    <r>
      <t xml:space="preserve">Input values
</t>
    </r>
    <r>
      <rPr>
        <b/>
        <sz val="11"/>
        <color theme="1"/>
        <rFont val="Wingdings 3"/>
        <family val="1"/>
        <charset val="2"/>
      </rPr>
      <t>q</t>
    </r>
  </si>
  <si>
    <r>
      <t xml:space="preserve">&lt;&lt; </t>
    </r>
    <r>
      <rPr>
        <sz val="11"/>
        <color rgb="FF7030A0"/>
        <rFont val="Lucida Fax"/>
        <family val="1"/>
      </rPr>
      <t>pmt</t>
    </r>
  </si>
  <si>
    <r>
      <t xml:space="preserve">&lt;&lt; </t>
    </r>
    <r>
      <rPr>
        <sz val="11"/>
        <color rgb="FF00B050"/>
        <rFont val="Lucida Fax"/>
        <family val="1"/>
      </rPr>
      <t>pv</t>
    </r>
  </si>
  <si>
    <r>
      <t xml:space="preserve">&lt;&lt; </t>
    </r>
    <r>
      <rPr>
        <sz val="11"/>
        <color rgb="FFC00000"/>
        <rFont val="Lucida Fax"/>
        <family val="1"/>
      </rPr>
      <t>type</t>
    </r>
  </si>
  <si>
    <r>
      <t xml:space="preserve">&lt;&lt; </t>
    </r>
    <r>
      <rPr>
        <sz val="11"/>
        <color rgb="FF0070C0"/>
        <rFont val="Lucida Fax"/>
        <family val="1"/>
      </rPr>
      <t>rate</t>
    </r>
  </si>
  <si>
    <t>Rate:</t>
  </si>
  <si>
    <t>Recurring Deposit</t>
  </si>
  <si>
    <t>Beginning Balance
(Start of the Month)</t>
  </si>
  <si>
    <t>Interest
(End of the Month)</t>
  </si>
  <si>
    <t>Ending Balance
(End of the Month)</t>
  </si>
  <si>
    <t>Paymnet No.</t>
  </si>
  <si>
    <t>Rate</t>
  </si>
  <si>
    <t>Method 1: Using FV Function</t>
  </si>
  <si>
    <t>Method 2: Direct Method</t>
  </si>
  <si>
    <r>
      <t>=FV(</t>
    </r>
    <r>
      <rPr>
        <sz val="12"/>
        <color rgb="FF0070C0"/>
        <rFont val="Lucida Fax"/>
        <family val="1"/>
      </rPr>
      <t>rate</t>
    </r>
    <r>
      <rPr>
        <sz val="12"/>
        <color theme="1"/>
        <rFont val="Lucida Fax"/>
        <family val="1"/>
      </rPr>
      <t>,</t>
    </r>
    <r>
      <rPr>
        <sz val="12"/>
        <color rgb="FFFF0000"/>
        <rFont val="Lucida Fax"/>
        <family val="1"/>
      </rPr>
      <t>nper</t>
    </r>
    <r>
      <rPr>
        <sz val="12"/>
        <color theme="1"/>
        <rFont val="Lucida Fax"/>
        <family val="1"/>
      </rPr>
      <t>,-</t>
    </r>
    <r>
      <rPr>
        <sz val="12"/>
        <color rgb="FF7030A0"/>
        <rFont val="Lucida Fax"/>
        <family val="1"/>
      </rPr>
      <t>pmt</t>
    </r>
    <r>
      <rPr>
        <sz val="12"/>
        <color theme="1"/>
        <rFont val="Lucida Fax"/>
        <family val="1"/>
      </rPr>
      <t>,</t>
    </r>
    <r>
      <rPr>
        <sz val="12"/>
        <color rgb="FF00B050"/>
        <rFont val="Lucida Fax"/>
        <family val="1"/>
      </rPr>
      <t>pv</t>
    </r>
    <r>
      <rPr>
        <sz val="12"/>
        <color theme="1"/>
        <rFont val="Lucida Fax"/>
        <family val="1"/>
      </rPr>
      <t>,</t>
    </r>
    <r>
      <rPr>
        <sz val="12"/>
        <color rgb="FFC00000"/>
        <rFont val="Lucida Fax"/>
        <family val="1"/>
      </rPr>
      <t>type</t>
    </r>
    <r>
      <rPr>
        <sz val="12"/>
        <color theme="1"/>
        <rFont val="Lucida Fax"/>
        <family val="1"/>
      </rPr>
      <t>)</t>
    </r>
  </si>
  <si>
    <t>&lt;&lt; nominal_rate</t>
  </si>
  <si>
    <t>Deposit</t>
  </si>
  <si>
    <t>Quarter</t>
  </si>
  <si>
    <t>Rate per period</t>
  </si>
  <si>
    <t>Effective Rate</t>
  </si>
  <si>
    <t>&lt;&lt; npery (number of periods per year)
=VLOOKUP(C7,periodic_table,3,0)</t>
  </si>
  <si>
    <t>Maturity
Value:</t>
  </si>
  <si>
    <r>
      <t xml:space="preserve">&lt;&lt; </t>
    </r>
    <r>
      <rPr>
        <sz val="11"/>
        <color rgb="FFFF0000"/>
        <rFont val="Lucida Fax"/>
        <family val="1"/>
      </rPr>
      <t>nper</t>
    </r>
    <r>
      <rPr>
        <sz val="11"/>
        <color theme="1"/>
        <rFont val="Lucida Fax"/>
        <family val="1"/>
      </rPr>
      <t xml:space="preserve"> (total number of payments)
=npery x number of years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</si>
</sst>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0.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rgb="FFFA7D00"/>
      <name val="Calibri"/>
      <family val="2"/>
      <scheme val="minor"/>
    </font>
    <font>
      <b/>
      <sz val="11"/>
      <color theme="1"/>
      <name val="Wingdings 3"/>
      <family val="1"/>
      <charset val="2"/>
    </font>
    <font>
      <sz val="18"/>
      <color theme="0"/>
      <name val="Lucida Fax"/>
      <family val="1"/>
    </font>
    <font>
      <sz val="11"/>
      <color theme="1"/>
      <name val="Lucida Fax"/>
      <family val="1"/>
    </font>
    <font>
      <b/>
      <sz val="11"/>
      <color theme="1"/>
      <name val="Lucida Fax"/>
      <family val="1"/>
    </font>
    <font>
      <sz val="11"/>
      <color rgb="FF7030A0"/>
      <name val="Lucida Fax"/>
      <family val="1"/>
    </font>
    <font>
      <sz val="11"/>
      <color rgb="FFFF0000"/>
      <name val="Lucida Fax"/>
      <family val="1"/>
    </font>
    <font>
      <sz val="11"/>
      <color rgb="FF00B050"/>
      <name val="Lucida Fax"/>
      <family val="1"/>
    </font>
    <font>
      <sz val="11"/>
      <color rgb="FFC00000"/>
      <name val="Lucida Fax"/>
      <family val="1"/>
    </font>
    <font>
      <sz val="11"/>
      <color rgb="FF0070C0"/>
      <name val="Lucida Fax"/>
      <family val="1"/>
    </font>
    <font>
      <b/>
      <sz val="12"/>
      <color rgb="FFFA7D00"/>
      <name val="Lucida Fax"/>
      <family val="1"/>
    </font>
    <font>
      <sz val="13"/>
      <color theme="1"/>
      <name val="Lucida Fax"/>
      <family val="1"/>
    </font>
    <font>
      <sz val="12"/>
      <color theme="1"/>
      <name val="Lucida Fax"/>
      <family val="1"/>
    </font>
    <font>
      <sz val="12"/>
      <color rgb="FF0070C0"/>
      <name val="Lucida Fax"/>
      <family val="1"/>
    </font>
    <font>
      <sz val="12"/>
      <color rgb="FFFF0000"/>
      <name val="Lucida Fax"/>
      <family val="1"/>
    </font>
    <font>
      <sz val="12"/>
      <color rgb="FF7030A0"/>
      <name val="Lucida Fax"/>
      <family val="1"/>
    </font>
    <font>
      <sz val="12"/>
      <color rgb="FF00B050"/>
      <name val="Lucida Fax"/>
      <family val="1"/>
    </font>
    <font>
      <sz val="12"/>
      <color rgb="FFC00000"/>
      <name val="Lucida Fax"/>
      <family val="1"/>
    </font>
    <font>
      <b/>
      <sz val="12"/>
      <color rgb="FFFA7D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dashed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1" applyNumberFormat="0" applyAlignment="0" applyProtection="0"/>
  </cellStyleXfs>
  <cellXfs count="53">
    <xf numFmtId="0" fontId="0" fillId="0" borderId="0" xfId="0"/>
    <xf numFmtId="0" fontId="5" fillId="3" borderId="0" xfId="3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indent="1"/>
    </xf>
    <xf numFmtId="44" fontId="8" fillId="4" borderId="4" xfId="1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0" fontId="6" fillId="0" borderId="6" xfId="0" applyFont="1" applyBorder="1" applyAlignment="1">
      <alignment horizontal="right" vertical="center" wrapText="1" indent="1"/>
    </xf>
    <xf numFmtId="0" fontId="11" fillId="4" borderId="4" xfId="0" applyFont="1" applyFill="1" applyBorder="1" applyAlignment="1">
      <alignment vertical="center"/>
    </xf>
    <xf numFmtId="8" fontId="13" fillId="2" borderId="2" xfId="1" applyNumberFormat="1" applyFont="1" applyFill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64" fontId="6" fillId="0" borderId="3" xfId="2" applyNumberFormat="1" applyFont="1" applyBorder="1" applyAlignment="1">
      <alignment vertical="center"/>
    </xf>
    <xf numFmtId="0" fontId="6" fillId="0" borderId="2" xfId="0" applyFont="1" applyBorder="1" applyAlignment="1">
      <alignment horizontal="right" vertical="center" wrapText="1"/>
    </xf>
    <xf numFmtId="165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2" fontId="0" fillId="0" borderId="0" xfId="0" applyNumberFormat="1"/>
    <xf numFmtId="0" fontId="6" fillId="0" borderId="3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14" fillId="5" borderId="7" xfId="0" applyFont="1" applyFill="1" applyBorder="1" applyAlignment="1">
      <alignment vertical="center"/>
    </xf>
    <xf numFmtId="0" fontId="14" fillId="5" borderId="8" xfId="0" applyFont="1" applyFill="1" applyBorder="1" applyAlignment="1">
      <alignment vertical="center"/>
    </xf>
    <xf numFmtId="0" fontId="7" fillId="0" borderId="3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8" fontId="15" fillId="0" borderId="3" xfId="0" quotePrefix="1" applyNumberFormat="1" applyFont="1" applyBorder="1" applyAlignment="1">
      <alignment horizontal="left" vertical="center" indent="1"/>
    </xf>
    <xf numFmtId="0" fontId="15" fillId="0" borderId="5" xfId="0" applyFont="1" applyBorder="1" applyAlignment="1">
      <alignment horizontal="left" vertical="center" indent="1"/>
    </xf>
    <xf numFmtId="0" fontId="15" fillId="0" borderId="4" xfId="0" applyFont="1" applyBorder="1" applyAlignment="1">
      <alignment horizontal="left" vertical="center" indent="1"/>
    </xf>
    <xf numFmtId="0" fontId="0" fillId="0" borderId="0" xfId="0" applyFont="1"/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 wrapText="1"/>
    </xf>
    <xf numFmtId="10" fontId="0" fillId="0" borderId="0" xfId="2" applyNumberFormat="1" applyFont="1"/>
    <xf numFmtId="0" fontId="0" fillId="0" borderId="2" xfId="0" applyFont="1" applyBorder="1" applyAlignment="1">
      <alignment vertical="center"/>
    </xf>
    <xf numFmtId="10" fontId="0" fillId="0" borderId="2" xfId="2" applyNumberFormat="1" applyFont="1" applyBorder="1" applyAlignment="1">
      <alignment vertical="center"/>
    </xf>
    <xf numFmtId="2" fontId="0" fillId="0" borderId="2" xfId="0" applyNumberFormat="1" applyFont="1" applyBorder="1" applyAlignment="1">
      <alignment vertical="center"/>
    </xf>
    <xf numFmtId="2" fontId="0" fillId="0" borderId="2" xfId="0" applyNumberFormat="1" applyFont="1" applyBorder="1"/>
    <xf numFmtId="0" fontId="0" fillId="0" borderId="2" xfId="0" applyFont="1" applyBorder="1"/>
    <xf numFmtId="10" fontId="0" fillId="0" borderId="2" xfId="0" applyNumberFormat="1" applyFont="1" applyBorder="1"/>
    <xf numFmtId="0" fontId="0" fillId="0" borderId="0" xfId="0" applyFont="1" applyAlignment="1">
      <alignment horizontal="right"/>
    </xf>
    <xf numFmtId="0" fontId="3" fillId="2" borderId="1" xfId="4"/>
    <xf numFmtId="10" fontId="3" fillId="2" borderId="1" xfId="4" applyNumberFormat="1"/>
    <xf numFmtId="44" fontId="0" fillId="0" borderId="2" xfId="1" applyFont="1" applyBorder="1"/>
    <xf numFmtId="0" fontId="6" fillId="0" borderId="3" xfId="0" applyFont="1" applyBorder="1" applyAlignment="1">
      <alignment horizontal="left" vertical="center" wrapText="1" indent="1"/>
    </xf>
    <xf numFmtId="164" fontId="6" fillId="0" borderId="0" xfId="2" applyNumberFormat="1" applyFont="1" applyAlignment="1">
      <alignment vertical="center"/>
    </xf>
    <xf numFmtId="0" fontId="13" fillId="2" borderId="2" xfId="4" applyFont="1" applyBorder="1" applyAlignment="1">
      <alignment vertical="center" wrapText="1"/>
    </xf>
    <xf numFmtId="0" fontId="21" fillId="2" borderId="1" xfId="4" applyFont="1" applyAlignment="1">
      <alignment vertical="center"/>
    </xf>
    <xf numFmtId="165" fontId="21" fillId="2" borderId="1" xfId="4" applyNumberFormat="1" applyFont="1" applyAlignment="1">
      <alignment vertical="center"/>
    </xf>
    <xf numFmtId="2" fontId="21" fillId="2" borderId="1" xfId="4" applyNumberFormat="1" applyFont="1" applyAlignment="1">
      <alignment vertical="center"/>
    </xf>
    <xf numFmtId="2" fontId="21" fillId="2" borderId="1" xfId="4" applyNumberFormat="1" applyFont="1"/>
  </cellXfs>
  <cellStyles count="5">
    <cellStyle name="Calculation" xfId="4" builtinId="22"/>
    <cellStyle name="Currency" xfId="1" builtinId="4"/>
    <cellStyle name="Normal" xfId="0" builtinId="0"/>
    <cellStyle name="Percent" xfId="2" builtinId="5"/>
    <cellStyle name="Title" xfId="3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51E38-EDD9-4731-AA7B-F7057D0C604E}">
  <dimension ref="B1:J63"/>
  <sheetViews>
    <sheetView showGridLines="0" tabSelected="1" zoomScale="85" zoomScaleNormal="85" workbookViewId="0">
      <pane ySplit="22" topLeftCell="A50" activePane="bottomLeft" state="frozen"/>
      <selection pane="bottomLeft" activeCell="J58" sqref="J58"/>
    </sheetView>
  </sheetViews>
  <sheetFormatPr defaultRowHeight="15" x14ac:dyDescent="0.25"/>
  <cols>
    <col min="1" max="1" width="2.85546875" style="2" customWidth="1"/>
    <col min="2" max="2" width="36.7109375" style="2" customWidth="1"/>
    <col min="3" max="3" width="13" style="2" customWidth="1"/>
    <col min="4" max="4" width="16" style="2" customWidth="1"/>
    <col min="5" max="5" width="23.140625" style="2" customWidth="1"/>
    <col min="6" max="6" width="22" style="2" customWidth="1"/>
    <col min="7" max="7" width="21.5703125" style="2" customWidth="1"/>
    <col min="8" max="8" width="4.28515625" customWidth="1"/>
    <col min="9" max="16384" width="9.140625" style="2"/>
  </cols>
  <sheetData>
    <row r="1" spans="2:7" ht="22.5" x14ac:dyDescent="0.25">
      <c r="B1" s="1" t="s">
        <v>0</v>
      </c>
      <c r="C1" s="1"/>
      <c r="D1" s="1"/>
      <c r="E1" s="1"/>
      <c r="F1" s="1"/>
      <c r="G1" s="1"/>
    </row>
    <row r="2" spans="2:7" customFormat="1" x14ac:dyDescent="0.25"/>
    <row r="3" spans="2:7" customFormat="1" ht="16.5" x14ac:dyDescent="0.25">
      <c r="B3" s="24" t="s">
        <v>36</v>
      </c>
      <c r="C3" s="25"/>
    </row>
    <row r="4" spans="2:7" customFormat="1" ht="14.25" customHeight="1" x14ac:dyDescent="0.25"/>
    <row r="5" spans="2:7" ht="28.5" x14ac:dyDescent="0.25">
      <c r="B5" s="3"/>
      <c r="C5" s="4" t="s">
        <v>24</v>
      </c>
      <c r="D5" s="13" t="s">
        <v>21</v>
      </c>
      <c r="E5" s="26" t="s">
        <v>22</v>
      </c>
      <c r="F5" s="27"/>
      <c r="G5" s="28"/>
    </row>
    <row r="6" spans="2:7" ht="18" customHeight="1" x14ac:dyDescent="0.25">
      <c r="B6" s="5" t="s">
        <v>1</v>
      </c>
      <c r="C6" s="6">
        <v>500</v>
      </c>
      <c r="D6" s="14"/>
      <c r="E6" s="21" t="s">
        <v>25</v>
      </c>
      <c r="F6" s="22"/>
      <c r="G6" s="23"/>
    </row>
    <row r="7" spans="2:7" ht="31.5" customHeight="1" x14ac:dyDescent="0.25">
      <c r="B7" s="5" t="s">
        <v>2</v>
      </c>
      <c r="C7" s="7" t="s">
        <v>3</v>
      </c>
      <c r="D7" s="14">
        <f>VLOOKUP(C7,periodic_table,3,0)</f>
        <v>12</v>
      </c>
      <c r="E7" s="46" t="s">
        <v>44</v>
      </c>
      <c r="F7" s="22"/>
      <c r="G7" s="23"/>
    </row>
    <row r="8" spans="2:7" ht="30.75" customHeight="1" x14ac:dyDescent="0.25">
      <c r="B8" s="5" t="s">
        <v>4</v>
      </c>
      <c r="C8" s="7">
        <v>3</v>
      </c>
      <c r="D8" s="15">
        <f>C8*npery</f>
        <v>36</v>
      </c>
      <c r="E8" s="46" t="s">
        <v>46</v>
      </c>
      <c r="F8" s="22"/>
      <c r="G8" s="23"/>
    </row>
    <row r="9" spans="2:7" ht="18" customHeight="1" x14ac:dyDescent="0.25">
      <c r="B9" s="5" t="s">
        <v>7</v>
      </c>
      <c r="C9" s="8">
        <v>8.7499999999999994E-2</v>
      </c>
      <c r="D9" s="14"/>
      <c r="E9" s="21" t="s">
        <v>39</v>
      </c>
      <c r="F9" s="22"/>
      <c r="G9" s="23"/>
    </row>
    <row r="10" spans="2:7" ht="18" customHeight="1" x14ac:dyDescent="0.25">
      <c r="B10" s="5" t="s">
        <v>5</v>
      </c>
      <c r="C10" s="7" t="s">
        <v>6</v>
      </c>
      <c r="D10" s="14">
        <f>VLOOKUP(C10,periodic_table,3,0)</f>
        <v>4</v>
      </c>
      <c r="E10" s="21" t="str">
        <f ca="1">_xlfn.FORMULATEXT(D10)</f>
        <v>=VLOOKUP(C10,periodic_table,3,0)</v>
      </c>
      <c r="F10" s="22"/>
      <c r="G10" s="23"/>
    </row>
    <row r="11" spans="2:7" ht="18" customHeight="1" x14ac:dyDescent="0.25">
      <c r="B11" s="5" t="s">
        <v>18</v>
      </c>
      <c r="C11" s="9">
        <v>0</v>
      </c>
      <c r="D11" s="14"/>
      <c r="E11" s="21" t="s">
        <v>26</v>
      </c>
      <c r="F11" s="22"/>
      <c r="G11" s="23"/>
    </row>
    <row r="12" spans="2:7" ht="57" customHeight="1" x14ac:dyDescent="0.25">
      <c r="B12" s="10" t="s">
        <v>23</v>
      </c>
      <c r="C12" s="11">
        <v>1</v>
      </c>
      <c r="D12" s="14"/>
      <c r="E12" s="21" t="s">
        <v>27</v>
      </c>
      <c r="F12" s="22"/>
      <c r="G12" s="23"/>
    </row>
    <row r="13" spans="2:7" ht="18" customHeight="1" x14ac:dyDescent="0.25">
      <c r="B13" s="5" t="s">
        <v>8</v>
      </c>
      <c r="C13" s="11"/>
      <c r="D13" s="16">
        <f>EFFECT(nominal_rate,D10)</f>
        <v>9.0413192844391199E-2</v>
      </c>
      <c r="E13" s="21" t="str">
        <f ca="1">_xlfn.FORMULATEXT(D13)</f>
        <v>=EFFECT(nominal_rate,D10)</v>
      </c>
      <c r="F13" s="22"/>
      <c r="G13" s="23"/>
    </row>
    <row r="14" spans="2:7" ht="18" customHeight="1" x14ac:dyDescent="0.25">
      <c r="B14" s="5" t="str">
        <f>"Rate for "&amp;C7&amp;" Compounding:"</f>
        <v>Rate for Monthly Compounding:</v>
      </c>
      <c r="C14" s="11"/>
      <c r="D14" s="16">
        <f>NOMINAL(D13,npery)</f>
        <v>8.6869621600499158E-2</v>
      </c>
      <c r="E14" s="21" t="str">
        <f ca="1">_xlfn.FORMULATEXT(D14)</f>
        <v>=NOMINAL(D13,npery)</v>
      </c>
      <c r="F14" s="22"/>
      <c r="G14" s="23"/>
    </row>
    <row r="15" spans="2:7" ht="18" customHeight="1" x14ac:dyDescent="0.25">
      <c r="B15" s="5" t="s">
        <v>29</v>
      </c>
      <c r="C15" s="11"/>
      <c r="D15" s="16">
        <f>D14/D7</f>
        <v>7.2391351333749299E-3</v>
      </c>
      <c r="E15" s="21" t="s">
        <v>28</v>
      </c>
      <c r="F15" s="22"/>
      <c r="G15" s="23"/>
    </row>
    <row r="16" spans="2:7" ht="18" customHeight="1" x14ac:dyDescent="0.25"/>
    <row r="17" spans="2:9" ht="30" x14ac:dyDescent="0.25">
      <c r="C17" s="48" t="s">
        <v>45</v>
      </c>
      <c r="D17" s="12">
        <f>FV(rate,nper,-pmt,pv,type)</f>
        <v>20627.375807591725</v>
      </c>
      <c r="E17" s="29" t="s">
        <v>38</v>
      </c>
      <c r="F17" s="30"/>
      <c r="G17" s="31"/>
    </row>
    <row r="18" spans="2:9" ht="18" customHeight="1" x14ac:dyDescent="0.25"/>
    <row r="19" spans="2:9" ht="16.5" x14ac:dyDescent="0.25">
      <c r="B19" s="24" t="s">
        <v>37</v>
      </c>
      <c r="C19" s="25"/>
      <c r="I19" s="47"/>
    </row>
    <row r="21" spans="2:9" ht="42.75" x14ac:dyDescent="0.25">
      <c r="B21" s="17" t="s">
        <v>34</v>
      </c>
      <c r="C21" s="17" t="s">
        <v>30</v>
      </c>
      <c r="D21" s="17" t="s">
        <v>35</v>
      </c>
      <c r="E21" s="17" t="s">
        <v>31</v>
      </c>
      <c r="F21" s="17" t="s">
        <v>32</v>
      </c>
      <c r="G21" s="17" t="s">
        <v>33</v>
      </c>
    </row>
    <row r="22" spans="2:9" x14ac:dyDescent="0.25">
      <c r="B22" s="2">
        <v>1</v>
      </c>
      <c r="C22" s="2">
        <f t="shared" ref="C22:C63" si="0">pmt</f>
        <v>500</v>
      </c>
      <c r="D22" s="18">
        <f t="shared" ref="D22:D63" si="1">rate</f>
        <v>7.2391351333749299E-3</v>
      </c>
      <c r="E22" s="19">
        <f>pmt</f>
        <v>500</v>
      </c>
      <c r="F22" s="19">
        <f>E22*D22</f>
        <v>3.6195675666874649</v>
      </c>
      <c r="G22" s="20">
        <f>E22+F22</f>
        <v>503.61956756668746</v>
      </c>
    </row>
    <row r="23" spans="2:9" x14ac:dyDescent="0.25">
      <c r="B23" s="2">
        <v>2</v>
      </c>
      <c r="C23" s="2">
        <f t="shared" si="0"/>
        <v>500</v>
      </c>
      <c r="D23" s="18">
        <f t="shared" si="1"/>
        <v>7.2391351333749299E-3</v>
      </c>
      <c r="E23" s="19">
        <f>G22+C23</f>
        <v>1003.6195675666875</v>
      </c>
      <c r="F23" s="19">
        <f>E23*D23</f>
        <v>7.2653376721145619</v>
      </c>
      <c r="G23" s="20">
        <f>E23+F23</f>
        <v>1010.884905238802</v>
      </c>
    </row>
    <row r="24" spans="2:9" x14ac:dyDescent="0.25">
      <c r="B24" s="2">
        <v>3</v>
      </c>
      <c r="C24" s="2">
        <f t="shared" si="0"/>
        <v>500</v>
      </c>
      <c r="D24" s="18">
        <f t="shared" si="1"/>
        <v>7.2391351333749299E-3</v>
      </c>
      <c r="E24" s="19">
        <f>G23+C24</f>
        <v>1510.884905238802</v>
      </c>
      <c r="F24" s="19">
        <f t="shared" ref="F24:F57" si="2">E24*D24</f>
        <v>10.937500000000064</v>
      </c>
      <c r="G24" s="20">
        <f t="shared" ref="G24:G57" si="3">E24+F24</f>
        <v>1521.822405238802</v>
      </c>
    </row>
    <row r="25" spans="2:9" x14ac:dyDescent="0.25">
      <c r="B25" s="2">
        <v>4</v>
      </c>
      <c r="C25" s="2">
        <f t="shared" si="0"/>
        <v>500</v>
      </c>
      <c r="D25" s="18">
        <f t="shared" si="1"/>
        <v>7.2391351333749299E-3</v>
      </c>
      <c r="E25" s="19">
        <f t="shared" ref="E25:E57" si="4">G24+C25</f>
        <v>2021.822405238802</v>
      </c>
      <c r="F25" s="19">
        <f t="shared" si="2"/>
        <v>14.636245607208817</v>
      </c>
      <c r="G25" s="20">
        <f t="shared" si="3"/>
        <v>2036.4586508460109</v>
      </c>
    </row>
    <row r="26" spans="2:9" x14ac:dyDescent="0.25">
      <c r="B26" s="2">
        <v>5</v>
      </c>
      <c r="C26" s="2">
        <f t="shared" si="0"/>
        <v>500</v>
      </c>
      <c r="D26" s="18">
        <f t="shared" si="1"/>
        <v>7.2391351333749299E-3</v>
      </c>
      <c r="E26" s="19">
        <f t="shared" si="4"/>
        <v>2536.4586508460106</v>
      </c>
      <c r="F26" s="19">
        <f t="shared" si="2"/>
        <v>18.361766933692131</v>
      </c>
      <c r="G26" s="20">
        <f t="shared" si="3"/>
        <v>2554.8204177797029</v>
      </c>
    </row>
    <row r="27" spans="2:9" x14ac:dyDescent="0.25">
      <c r="B27" s="2">
        <v>6</v>
      </c>
      <c r="C27" s="2">
        <f t="shared" si="0"/>
        <v>500</v>
      </c>
      <c r="D27" s="18">
        <f t="shared" si="1"/>
        <v>7.2391351333749299E-3</v>
      </c>
      <c r="E27" s="19">
        <f t="shared" si="4"/>
        <v>3054.8204177797029</v>
      </c>
      <c r="F27" s="19">
        <f t="shared" si="2"/>
        <v>22.114257812500128</v>
      </c>
      <c r="G27" s="20">
        <f t="shared" si="3"/>
        <v>3076.9346755922029</v>
      </c>
    </row>
    <row r="28" spans="2:9" x14ac:dyDescent="0.25">
      <c r="B28" s="2">
        <v>7</v>
      </c>
      <c r="C28" s="2">
        <f t="shared" si="0"/>
        <v>500</v>
      </c>
      <c r="D28" s="18">
        <f t="shared" si="1"/>
        <v>7.2391351333749299E-3</v>
      </c>
      <c r="E28" s="19">
        <f t="shared" si="4"/>
        <v>3576.9346755922029</v>
      </c>
      <c r="F28" s="19">
        <f t="shared" si="2"/>
        <v>25.893913479866573</v>
      </c>
      <c r="G28" s="20">
        <f t="shared" si="3"/>
        <v>3602.8285890720695</v>
      </c>
    </row>
    <row r="29" spans="2:9" x14ac:dyDescent="0.25">
      <c r="B29" s="2">
        <v>8</v>
      </c>
      <c r="C29" s="2">
        <f t="shared" si="0"/>
        <v>500</v>
      </c>
      <c r="D29" s="18">
        <f t="shared" si="1"/>
        <v>7.2391351333749299E-3</v>
      </c>
      <c r="E29" s="19">
        <f t="shared" si="4"/>
        <v>4102.828589072069</v>
      </c>
      <c r="F29" s="19">
        <f t="shared" si="2"/>
        <v>29.700930585366706</v>
      </c>
      <c r="G29" s="20">
        <f t="shared" si="3"/>
        <v>4132.5295196574361</v>
      </c>
    </row>
    <row r="30" spans="2:9" x14ac:dyDescent="0.25">
      <c r="B30" s="2">
        <v>9</v>
      </c>
      <c r="C30" s="2">
        <f t="shared" si="0"/>
        <v>500</v>
      </c>
      <c r="D30" s="18">
        <f t="shared" si="1"/>
        <v>7.2391351333749299E-3</v>
      </c>
      <c r="E30" s="19">
        <f t="shared" si="4"/>
        <v>4632.5295196574361</v>
      </c>
      <c r="F30" s="19">
        <f t="shared" si="2"/>
        <v>33.535507202148636</v>
      </c>
      <c r="G30" s="20">
        <f t="shared" si="3"/>
        <v>4666.0650268595846</v>
      </c>
    </row>
    <row r="31" spans="2:9" x14ac:dyDescent="0.25">
      <c r="B31" s="2">
        <v>10</v>
      </c>
      <c r="C31" s="2">
        <f t="shared" si="0"/>
        <v>500</v>
      </c>
      <c r="D31" s="18">
        <f t="shared" si="1"/>
        <v>7.2391351333749299E-3</v>
      </c>
      <c r="E31" s="19">
        <f t="shared" si="4"/>
        <v>5166.0650268595846</v>
      </c>
      <c r="F31" s="19">
        <f t="shared" si="2"/>
        <v>37.39784283723872</v>
      </c>
      <c r="G31" s="20">
        <f t="shared" si="3"/>
        <v>5203.462869696823</v>
      </c>
    </row>
    <row r="32" spans="2:9" x14ac:dyDescent="0.25">
      <c r="B32" s="2">
        <v>11</v>
      </c>
      <c r="C32" s="2">
        <f t="shared" si="0"/>
        <v>500</v>
      </c>
      <c r="D32" s="18">
        <f t="shared" si="1"/>
        <v>7.2391351333749299E-3</v>
      </c>
      <c r="E32" s="19">
        <f t="shared" si="4"/>
        <v>5703.462869696823</v>
      </c>
      <c r="F32" s="19">
        <f t="shared" si="2"/>
        <v>41.288138441921667</v>
      </c>
      <c r="G32" s="20">
        <f t="shared" si="3"/>
        <v>5744.7510081387445</v>
      </c>
      <c r="H32" s="2"/>
    </row>
    <row r="33" spans="2:8" x14ac:dyDescent="0.25">
      <c r="B33" s="2">
        <v>12</v>
      </c>
      <c r="C33" s="2">
        <f t="shared" si="0"/>
        <v>500</v>
      </c>
      <c r="D33" s="18">
        <f t="shared" si="1"/>
        <v>7.2391351333749299E-3</v>
      </c>
      <c r="E33" s="19">
        <f t="shared" si="4"/>
        <v>6244.7510081387445</v>
      </c>
      <c r="F33" s="19">
        <f t="shared" si="2"/>
        <v>45.206596422195695</v>
      </c>
      <c r="G33" s="20">
        <f t="shared" si="3"/>
        <v>6289.9576045609401</v>
      </c>
      <c r="H33" s="2"/>
    </row>
    <row r="34" spans="2:8" x14ac:dyDescent="0.25">
      <c r="B34" s="2">
        <v>13</v>
      </c>
      <c r="C34" s="2">
        <f t="shared" si="0"/>
        <v>500</v>
      </c>
      <c r="D34" s="18">
        <f t="shared" si="1"/>
        <v>7.2391351333749299E-3</v>
      </c>
      <c r="E34" s="19">
        <f t="shared" si="4"/>
        <v>6789.9576045609401</v>
      </c>
      <c r="F34" s="19">
        <f t="shared" si="2"/>
        <v>49.153420649303378</v>
      </c>
      <c r="G34" s="20">
        <f t="shared" si="3"/>
        <v>6839.1110252102435</v>
      </c>
      <c r="H34" s="2"/>
    </row>
    <row r="35" spans="2:8" x14ac:dyDescent="0.25">
      <c r="B35" s="2">
        <v>14</v>
      </c>
      <c r="C35" s="2">
        <f t="shared" si="0"/>
        <v>500</v>
      </c>
      <c r="D35" s="18">
        <f t="shared" si="1"/>
        <v>7.2391351333749299E-3</v>
      </c>
      <c r="E35" s="19">
        <f t="shared" si="4"/>
        <v>7339.1110252102435</v>
      </c>
      <c r="F35" s="19">
        <f t="shared" si="2"/>
        <v>53.128816470338776</v>
      </c>
      <c r="G35" s="20">
        <f t="shared" si="3"/>
        <v>7392.2398416805827</v>
      </c>
      <c r="H35" s="2"/>
    </row>
    <row r="36" spans="2:8" x14ac:dyDescent="0.25">
      <c r="B36" s="2">
        <v>15</v>
      </c>
      <c r="C36" s="2">
        <f t="shared" si="0"/>
        <v>500</v>
      </c>
      <c r="D36" s="18">
        <f t="shared" si="1"/>
        <v>7.2391351333749299E-3</v>
      </c>
      <c r="E36" s="19">
        <f t="shared" si="4"/>
        <v>7892.2398416805827</v>
      </c>
      <c r="F36" s="19">
        <f t="shared" si="2"/>
        <v>57.132990718931303</v>
      </c>
      <c r="G36" s="20">
        <f t="shared" si="3"/>
        <v>7949.3728323995138</v>
      </c>
      <c r="H36" s="2"/>
    </row>
    <row r="37" spans="2:8" x14ac:dyDescent="0.25">
      <c r="B37" s="2">
        <v>16</v>
      </c>
      <c r="C37" s="2">
        <f t="shared" si="0"/>
        <v>500</v>
      </c>
      <c r="D37" s="18">
        <f t="shared" si="1"/>
        <v>7.2391351333749299E-3</v>
      </c>
      <c r="E37" s="19">
        <f t="shared" si="4"/>
        <v>8449.3728323995128</v>
      </c>
      <c r="F37" s="19">
        <f t="shared" si="2"/>
        <v>61.166151726006959</v>
      </c>
      <c r="G37" s="20">
        <f t="shared" si="3"/>
        <v>8510.5389841255201</v>
      </c>
      <c r="H37" s="2"/>
    </row>
    <row r="38" spans="2:8" x14ac:dyDescent="0.25">
      <c r="B38" s="2">
        <v>17</v>
      </c>
      <c r="C38" s="2">
        <f t="shared" si="0"/>
        <v>500</v>
      </c>
      <c r="D38" s="18">
        <f t="shared" si="1"/>
        <v>7.2391351333749299E-3</v>
      </c>
      <c r="E38" s="19">
        <f t="shared" si="4"/>
        <v>9010.5389841255201</v>
      </c>
      <c r="F38" s="19">
        <f t="shared" si="2"/>
        <v>65.228509330627503</v>
      </c>
      <c r="G38" s="20">
        <f t="shared" si="3"/>
        <v>9075.7674934561473</v>
      </c>
      <c r="H38" s="2"/>
    </row>
    <row r="39" spans="2:8" x14ac:dyDescent="0.25">
      <c r="B39" s="2">
        <v>18</v>
      </c>
      <c r="C39" s="2">
        <f t="shared" si="0"/>
        <v>500</v>
      </c>
      <c r="D39" s="18">
        <f t="shared" si="1"/>
        <v>7.2391351333749299E-3</v>
      </c>
      <c r="E39" s="19">
        <f t="shared" si="4"/>
        <v>9575.7674934561473</v>
      </c>
      <c r="F39" s="19">
        <f t="shared" si="2"/>
        <v>69.320274890907982</v>
      </c>
      <c r="G39" s="20">
        <f t="shared" si="3"/>
        <v>9645.0877683470553</v>
      </c>
      <c r="H39" s="2"/>
    </row>
    <row r="40" spans="2:8" x14ac:dyDescent="0.25">
      <c r="B40" s="2">
        <v>19</v>
      </c>
      <c r="C40" s="2">
        <f t="shared" si="0"/>
        <v>500</v>
      </c>
      <c r="D40" s="18">
        <f t="shared" si="1"/>
        <v>7.2391351333749299E-3</v>
      </c>
      <c r="E40" s="19">
        <f t="shared" si="4"/>
        <v>10145.087768347055</v>
      </c>
      <c r="F40" s="19">
        <f t="shared" si="2"/>
        <v>73.441661295013432</v>
      </c>
      <c r="G40" s="20">
        <f t="shared" si="3"/>
        <v>10218.529429642069</v>
      </c>
      <c r="H40" s="2"/>
    </row>
    <row r="41" spans="2:8" x14ac:dyDescent="0.25">
      <c r="B41" s="2">
        <v>20</v>
      </c>
      <c r="C41" s="2">
        <f t="shared" si="0"/>
        <v>500</v>
      </c>
      <c r="D41" s="18">
        <f t="shared" si="1"/>
        <v>7.2391351333749299E-3</v>
      </c>
      <c r="E41" s="19">
        <f t="shared" si="4"/>
        <v>10718.529429642069</v>
      </c>
      <c r="F41" s="19">
        <f t="shared" si="2"/>
        <v>77.592882972235046</v>
      </c>
      <c r="G41" s="20">
        <f t="shared" si="3"/>
        <v>10796.122312614303</v>
      </c>
      <c r="H41" s="2"/>
    </row>
    <row r="42" spans="2:8" x14ac:dyDescent="0.25">
      <c r="B42" s="2">
        <v>21</v>
      </c>
      <c r="C42" s="2">
        <f t="shared" si="0"/>
        <v>500</v>
      </c>
      <c r="D42" s="18">
        <f t="shared" si="1"/>
        <v>7.2391351333749299E-3</v>
      </c>
      <c r="E42" s="19">
        <f t="shared" si="4"/>
        <v>11296.122312614303</v>
      </c>
      <c r="F42" s="19">
        <f t="shared" si="2"/>
        <v>81.774155904146667</v>
      </c>
      <c r="G42" s="20">
        <f t="shared" si="3"/>
        <v>11377.896468518449</v>
      </c>
      <c r="H42" s="2"/>
    </row>
    <row r="43" spans="2:8" x14ac:dyDescent="0.25">
      <c r="B43" s="2">
        <v>22</v>
      </c>
      <c r="C43" s="2">
        <f t="shared" si="0"/>
        <v>500</v>
      </c>
      <c r="D43" s="18">
        <f t="shared" si="1"/>
        <v>7.2391351333749299E-3</v>
      </c>
      <c r="E43" s="19">
        <f t="shared" si="4"/>
        <v>11877.896468518449</v>
      </c>
      <c r="F43" s="19">
        <f t="shared" si="2"/>
        <v>85.985697635841916</v>
      </c>
      <c r="G43" s="20">
        <f t="shared" si="3"/>
        <v>11963.882166154292</v>
      </c>
      <c r="H43" s="2"/>
    </row>
    <row r="44" spans="2:8" x14ac:dyDescent="0.25">
      <c r="B44" s="2">
        <v>23</v>
      </c>
      <c r="C44" s="2">
        <f t="shared" si="0"/>
        <v>500</v>
      </c>
      <c r="D44" s="18">
        <f t="shared" si="1"/>
        <v>7.2391351333749299E-3</v>
      </c>
      <c r="E44" s="19">
        <f t="shared" si="4"/>
        <v>12463.882166154292</v>
      </c>
      <c r="F44" s="19">
        <f t="shared" si="2"/>
        <v>90.227727287252762</v>
      </c>
      <c r="G44" s="20">
        <f t="shared" si="3"/>
        <v>12554.109893441544</v>
      </c>
      <c r="H44" s="2"/>
    </row>
    <row r="45" spans="2:8" x14ac:dyDescent="0.25">
      <c r="B45" s="2">
        <v>24</v>
      </c>
      <c r="C45" s="2">
        <f t="shared" si="0"/>
        <v>500</v>
      </c>
      <c r="D45" s="18">
        <f t="shared" si="1"/>
        <v>7.2391351333749299E-3</v>
      </c>
      <c r="E45" s="19">
        <f t="shared" si="4"/>
        <v>13054.109893441544</v>
      </c>
      <c r="F45" s="19">
        <f t="shared" si="2"/>
        <v>94.500465564549941</v>
      </c>
      <c r="G45" s="20">
        <f t="shared" si="3"/>
        <v>13148.610359006094</v>
      </c>
      <c r="H45" s="2"/>
    </row>
    <row r="46" spans="2:8" x14ac:dyDescent="0.25">
      <c r="B46" s="2">
        <v>25</v>
      </c>
      <c r="C46" s="2">
        <f t="shared" si="0"/>
        <v>500</v>
      </c>
      <c r="D46" s="18">
        <f t="shared" si="1"/>
        <v>7.2391351333749299E-3</v>
      </c>
      <c r="E46" s="19">
        <f t="shared" si="4"/>
        <v>13648.610359006094</v>
      </c>
      <c r="F46" s="19">
        <f t="shared" si="2"/>
        <v>98.804134771626025</v>
      </c>
      <c r="G46" s="20">
        <f t="shared" si="3"/>
        <v>13747.41449377772</v>
      </c>
      <c r="H46" s="2"/>
    </row>
    <row r="47" spans="2:8" x14ac:dyDescent="0.25">
      <c r="B47" s="2">
        <v>26</v>
      </c>
      <c r="C47" s="2">
        <f t="shared" si="0"/>
        <v>500</v>
      </c>
      <c r="D47" s="18">
        <f t="shared" si="1"/>
        <v>7.2391351333749299E-3</v>
      </c>
      <c r="E47" s="19">
        <f t="shared" si="4"/>
        <v>14247.41449377772</v>
      </c>
      <c r="F47" s="19">
        <f t="shared" si="2"/>
        <v>103.13895882166149</v>
      </c>
      <c r="G47" s="20">
        <f t="shared" si="3"/>
        <v>14350.553452599381</v>
      </c>
      <c r="H47" s="2"/>
    </row>
    <row r="48" spans="2:8" x14ac:dyDescent="0.25">
      <c r="B48" s="2">
        <v>27</v>
      </c>
      <c r="C48" s="2">
        <f t="shared" si="0"/>
        <v>500</v>
      </c>
      <c r="D48" s="18">
        <f t="shared" si="1"/>
        <v>7.2391351333749299E-3</v>
      </c>
      <c r="E48" s="19">
        <f t="shared" si="4"/>
        <v>14850.553452599381</v>
      </c>
      <c r="F48" s="19">
        <f t="shared" si="2"/>
        <v>107.50516324877454</v>
      </c>
      <c r="G48" s="20">
        <f t="shared" si="3"/>
        <v>14958.058615848155</v>
      </c>
      <c r="H48" s="2"/>
    </row>
    <row r="49" spans="2:10" x14ac:dyDescent="0.25">
      <c r="B49" s="2">
        <v>28</v>
      </c>
      <c r="C49" s="2">
        <f t="shared" si="0"/>
        <v>500</v>
      </c>
      <c r="D49" s="18">
        <f t="shared" si="1"/>
        <v>7.2391351333749299E-3</v>
      </c>
      <c r="E49" s="19">
        <f t="shared" si="4"/>
        <v>15458.058615848155</v>
      </c>
      <c r="F49" s="19">
        <f t="shared" si="2"/>
        <v>111.90297521975542</v>
      </c>
      <c r="G49" s="20">
        <f t="shared" si="3"/>
        <v>15569.961591067909</v>
      </c>
      <c r="H49" s="2"/>
    </row>
    <row r="50" spans="2:10" x14ac:dyDescent="0.25">
      <c r="B50" s="2">
        <v>29</v>
      </c>
      <c r="C50" s="2">
        <f t="shared" si="0"/>
        <v>500</v>
      </c>
      <c r="D50" s="18">
        <f t="shared" si="1"/>
        <v>7.2391351333749299E-3</v>
      </c>
      <c r="E50" s="19">
        <f t="shared" si="4"/>
        <v>16069.961591067909</v>
      </c>
      <c r="F50" s="19">
        <f t="shared" si="2"/>
        <v>116.3326235458854</v>
      </c>
      <c r="G50" s="20">
        <f t="shared" si="3"/>
        <v>16186.294214613796</v>
      </c>
      <c r="H50" s="2"/>
    </row>
    <row r="51" spans="2:10" x14ac:dyDescent="0.25">
      <c r="B51" s="2">
        <v>30</v>
      </c>
      <c r="C51" s="2">
        <f t="shared" si="0"/>
        <v>500</v>
      </c>
      <c r="D51" s="18">
        <f t="shared" si="1"/>
        <v>7.2391351333749299E-3</v>
      </c>
      <c r="E51" s="19">
        <f t="shared" si="4"/>
        <v>16686.294214613794</v>
      </c>
      <c r="F51" s="19">
        <f t="shared" si="2"/>
        <v>120.79433869484154</v>
      </c>
      <c r="G51" s="20">
        <f t="shared" si="3"/>
        <v>16807.088553308637</v>
      </c>
      <c r="H51" s="2"/>
    </row>
    <row r="52" spans="2:10" x14ac:dyDescent="0.25">
      <c r="B52" s="2">
        <v>31</v>
      </c>
      <c r="C52" s="2">
        <f t="shared" si="0"/>
        <v>500</v>
      </c>
      <c r="D52" s="18">
        <f t="shared" si="1"/>
        <v>7.2391351333749299E-3</v>
      </c>
      <c r="E52" s="19">
        <f t="shared" si="4"/>
        <v>17307.088553308637</v>
      </c>
      <c r="F52" s="19">
        <f t="shared" si="2"/>
        <v>125.28835280268764</v>
      </c>
      <c r="G52" s="20">
        <f t="shared" si="3"/>
        <v>17432.376906111323</v>
      </c>
      <c r="H52" s="2"/>
    </row>
    <row r="53" spans="2:10" x14ac:dyDescent="0.25">
      <c r="B53" s="2">
        <v>32</v>
      </c>
      <c r="C53" s="2">
        <f t="shared" si="0"/>
        <v>500</v>
      </c>
      <c r="D53" s="18">
        <f t="shared" si="1"/>
        <v>7.2391351333749299E-3</v>
      </c>
      <c r="E53" s="19">
        <f t="shared" si="4"/>
        <v>17932.376906111323</v>
      </c>
      <c r="F53" s="19">
        <f t="shared" si="2"/>
        <v>129.8148996859517</v>
      </c>
      <c r="G53" s="20">
        <f t="shared" si="3"/>
        <v>18062.191805797276</v>
      </c>
      <c r="H53" s="2"/>
    </row>
    <row r="54" spans="2:10" x14ac:dyDescent="0.25">
      <c r="B54" s="2">
        <v>33</v>
      </c>
      <c r="C54" s="2">
        <f t="shared" si="0"/>
        <v>500</v>
      </c>
      <c r="D54" s="18">
        <f t="shared" si="1"/>
        <v>7.2391351333749299E-3</v>
      </c>
      <c r="E54" s="19">
        <f t="shared" si="4"/>
        <v>18562.191805797276</v>
      </c>
      <c r="F54" s="19">
        <f t="shared" si="2"/>
        <v>134.3742148537913</v>
      </c>
      <c r="G54" s="20">
        <f t="shared" si="3"/>
        <v>18696.566020651069</v>
      </c>
      <c r="H54" s="2"/>
    </row>
    <row r="55" spans="2:10" x14ac:dyDescent="0.25">
      <c r="B55" s="2">
        <v>34</v>
      </c>
      <c r="C55" s="2">
        <f t="shared" si="0"/>
        <v>500</v>
      </c>
      <c r="D55" s="18">
        <f t="shared" si="1"/>
        <v>7.2391351333749299E-3</v>
      </c>
      <c r="E55" s="19">
        <f t="shared" si="4"/>
        <v>19196.566020651069</v>
      </c>
      <c r="F55" s="19">
        <f t="shared" si="2"/>
        <v>138.96653552024654</v>
      </c>
      <c r="G55" s="20">
        <f t="shared" si="3"/>
        <v>19335.532556171314</v>
      </c>
      <c r="H55" s="2"/>
    </row>
    <row r="56" spans="2:10" x14ac:dyDescent="0.25">
      <c r="B56" s="2">
        <v>35</v>
      </c>
      <c r="C56" s="2">
        <f t="shared" si="0"/>
        <v>500</v>
      </c>
      <c r="D56" s="18">
        <f t="shared" si="1"/>
        <v>7.2391351333749299E-3</v>
      </c>
      <c r="E56" s="19">
        <f t="shared" si="4"/>
        <v>19835.532556171314</v>
      </c>
      <c r="F56" s="19">
        <f t="shared" si="2"/>
        <v>143.592100616582</v>
      </c>
      <c r="G56" s="20">
        <f t="shared" si="3"/>
        <v>19979.124656787895</v>
      </c>
      <c r="H56" s="2"/>
    </row>
    <row r="57" spans="2:10" ht="15.75" x14ac:dyDescent="0.25">
      <c r="B57" s="49">
        <v>36</v>
      </c>
      <c r="C57" s="49">
        <f t="shared" si="0"/>
        <v>500</v>
      </c>
      <c r="D57" s="50">
        <f t="shared" si="1"/>
        <v>7.2391351333749299E-3</v>
      </c>
      <c r="E57" s="51">
        <f t="shared" si="4"/>
        <v>20479.124656787895</v>
      </c>
      <c r="F57" s="51">
        <f t="shared" si="2"/>
        <v>148.25115080371805</v>
      </c>
      <c r="G57" s="52">
        <f t="shared" si="3"/>
        <v>20627.375807591612</v>
      </c>
      <c r="H57" s="2"/>
    </row>
    <row r="58" spans="2:10" x14ac:dyDescent="0.25">
      <c r="D58" s="18"/>
      <c r="E58" s="19"/>
      <c r="F58" s="19"/>
      <c r="G58" s="20"/>
      <c r="I58"/>
      <c r="J58"/>
    </row>
    <row r="59" spans="2:10" x14ac:dyDescent="0.25">
      <c r="D59" s="18"/>
      <c r="E59" s="19"/>
      <c r="F59" s="19"/>
      <c r="G59" s="20"/>
      <c r="I59"/>
      <c r="J59"/>
    </row>
    <row r="60" spans="2:10" x14ac:dyDescent="0.25">
      <c r="D60" s="18"/>
      <c r="E60" s="19"/>
      <c r="F60" s="19"/>
      <c r="G60" s="20"/>
    </row>
    <row r="61" spans="2:10" x14ac:dyDescent="0.25">
      <c r="D61" s="18"/>
      <c r="E61" s="19"/>
      <c r="F61" s="19"/>
      <c r="G61" s="20"/>
    </row>
    <row r="62" spans="2:10" x14ac:dyDescent="0.25">
      <c r="D62" s="18"/>
      <c r="E62" s="19"/>
      <c r="F62" s="19"/>
      <c r="G62" s="20"/>
    </row>
    <row r="63" spans="2:10" x14ac:dyDescent="0.25">
      <c r="D63" s="18"/>
      <c r="E63" s="19"/>
      <c r="F63" s="19"/>
      <c r="G63" s="20"/>
    </row>
  </sheetData>
  <mergeCells count="14">
    <mergeCell ref="B3:C3"/>
    <mergeCell ref="B19:C19"/>
    <mergeCell ref="E5:G5"/>
    <mergeCell ref="E6:G6"/>
    <mergeCell ref="E7:G7"/>
    <mergeCell ref="E8:G8"/>
    <mergeCell ref="E9:G9"/>
    <mergeCell ref="E10:G10"/>
    <mergeCell ref="E14:G14"/>
    <mergeCell ref="E11:G11"/>
    <mergeCell ref="E12:G12"/>
    <mergeCell ref="E15:G15"/>
    <mergeCell ref="E17:G17"/>
    <mergeCell ref="E13:G13"/>
  </mergeCells>
  <dataValidations disablePrompts="1" count="1">
    <dataValidation type="list" allowBlank="1" showInputMessage="1" showErrorMessage="1" sqref="C7 C10" xr:uid="{4C7EEEAF-00EA-4FC6-87A4-E85D5808557D}">
      <formula1>frequency</formula1>
    </dataValidation>
  </dataValidations>
  <pageMargins left="0.7" right="0.7" top="0.75" bottom="0.75" header="0.3" footer="0.3"/>
  <ignoredErrors>
    <ignoredError sqref="D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DABF3-6780-43AE-A58F-9B1A621A85E7}">
  <dimension ref="A2:E17"/>
  <sheetViews>
    <sheetView showGridLines="0" workbookViewId="0">
      <selection activeCell="E17" sqref="E17"/>
    </sheetView>
  </sheetViews>
  <sheetFormatPr defaultRowHeight="15" x14ac:dyDescent="0.25"/>
  <cols>
    <col min="1" max="1" width="15.140625" style="32" customWidth="1"/>
    <col min="2" max="2" width="10.140625" style="32" customWidth="1"/>
    <col min="3" max="3" width="18.85546875" style="32" bestFit="1" customWidth="1"/>
    <col min="4" max="5" width="18" style="32" bestFit="1" customWidth="1"/>
    <col min="6" max="6" width="5.85546875" style="32" customWidth="1"/>
    <col min="7" max="16384" width="9.140625" style="32"/>
  </cols>
  <sheetData>
    <row r="2" spans="1:5" x14ac:dyDescent="0.25">
      <c r="A2" s="40" t="s">
        <v>40</v>
      </c>
      <c r="B2" s="45">
        <v>100</v>
      </c>
    </row>
    <row r="3" spans="1:5" x14ac:dyDescent="0.25">
      <c r="A3" s="40" t="s">
        <v>42</v>
      </c>
      <c r="B3" s="41">
        <v>1.4999999999999999E-2</v>
      </c>
    </row>
    <row r="5" spans="1:5" ht="30" x14ac:dyDescent="0.25">
      <c r="A5" s="33" t="s">
        <v>41</v>
      </c>
      <c r="B5" s="34" t="s">
        <v>35</v>
      </c>
      <c r="C5" s="34" t="s">
        <v>31</v>
      </c>
      <c r="D5" s="34" t="s">
        <v>32</v>
      </c>
      <c r="E5" s="34" t="s">
        <v>33</v>
      </c>
    </row>
    <row r="6" spans="1:5" x14ac:dyDescent="0.25">
      <c r="A6" s="36">
        <v>1</v>
      </c>
      <c r="B6" s="37">
        <f>$B$3</f>
        <v>1.4999999999999999E-2</v>
      </c>
      <c r="C6" s="38">
        <v>100</v>
      </c>
      <c r="D6" s="38">
        <f>C6*B6</f>
        <v>1.5</v>
      </c>
      <c r="E6" s="39">
        <f>C6+D6</f>
        <v>101.5</v>
      </c>
    </row>
    <row r="7" spans="1:5" x14ac:dyDescent="0.25">
      <c r="A7" s="36">
        <v>2</v>
      </c>
      <c r="B7" s="37">
        <f t="shared" ref="B7:B9" si="0">$B$3</f>
        <v>1.4999999999999999E-2</v>
      </c>
      <c r="C7" s="38">
        <f>E6</f>
        <v>101.5</v>
      </c>
      <c r="D7" s="38">
        <f t="shared" ref="D7:D9" si="1">C7*B7</f>
        <v>1.5225</v>
      </c>
      <c r="E7" s="39">
        <f>C7+D7</f>
        <v>103.02249999999999</v>
      </c>
    </row>
    <row r="8" spans="1:5" x14ac:dyDescent="0.25">
      <c r="A8" s="36">
        <v>3</v>
      </c>
      <c r="B8" s="37">
        <f t="shared" si="0"/>
        <v>1.4999999999999999E-2</v>
      </c>
      <c r="C8" s="38">
        <f t="shared" ref="C8:C9" si="2">E7</f>
        <v>103.02249999999999</v>
      </c>
      <c r="D8" s="38">
        <f t="shared" si="1"/>
        <v>1.5453374999999998</v>
      </c>
      <c r="E8" s="39">
        <f t="shared" ref="E8:E9" si="3">C8+D8</f>
        <v>104.5678375</v>
      </c>
    </row>
    <row r="9" spans="1:5" x14ac:dyDescent="0.25">
      <c r="A9" s="36">
        <v>4</v>
      </c>
      <c r="B9" s="37">
        <f t="shared" si="0"/>
        <v>1.4999999999999999E-2</v>
      </c>
      <c r="C9" s="38">
        <f t="shared" si="2"/>
        <v>104.5678375</v>
      </c>
      <c r="D9" s="38">
        <f t="shared" si="1"/>
        <v>1.5685175624999999</v>
      </c>
      <c r="E9" s="39">
        <f t="shared" si="3"/>
        <v>106.1363550625</v>
      </c>
    </row>
    <row r="11" spans="1:5" x14ac:dyDescent="0.25">
      <c r="D11" s="43" t="s">
        <v>43</v>
      </c>
      <c r="E11" s="44">
        <f>(E9-B2)/B2</f>
        <v>6.1363550625000013E-2</v>
      </c>
    </row>
    <row r="12" spans="1:5" x14ac:dyDescent="0.25">
      <c r="E12" s="42" t="str">
        <f ca="1">_xlfn.FORMULATEXT(E11)</f>
        <v>=(E9-B2)/B2</v>
      </c>
    </row>
    <row r="14" spans="1:5" x14ac:dyDescent="0.25">
      <c r="D14" s="43" t="s">
        <v>43</v>
      </c>
      <c r="E14" s="44">
        <f>EFFECT(6%,4)</f>
        <v>6.136355062499943E-2</v>
      </c>
    </row>
    <row r="15" spans="1:5" x14ac:dyDescent="0.25">
      <c r="E15" s="42" t="str">
        <f ca="1">_xlfn.FORMULATEXT(E14)</f>
        <v>=EFFECT(6%,4)</v>
      </c>
    </row>
    <row r="17" spans="5:5" x14ac:dyDescent="0.25">
      <c r="E17" s="35">
        <f>NOMINAL(6.14%,4)</f>
        <v>6.0034856707833484E-2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5CC62-0AD7-41F5-997A-052D0B3DFFE1}">
  <dimension ref="A1:F9"/>
  <sheetViews>
    <sheetView workbookViewId="0">
      <selection activeCell="F5" sqref="F5"/>
    </sheetView>
  </sheetViews>
  <sheetFormatPr defaultRowHeight="15" x14ac:dyDescent="0.25"/>
  <cols>
    <col min="1" max="1" width="20.7109375" bestFit="1" customWidth="1"/>
    <col min="2" max="2" width="32.140625" bestFit="1" customWidth="1"/>
    <col min="3" max="3" width="20.5703125" bestFit="1" customWidth="1"/>
    <col min="4" max="4" width="15.42578125" customWidth="1"/>
    <col min="6" max="6" width="22.28515625" bestFit="1" customWidth="1"/>
  </cols>
  <sheetData>
    <row r="1" spans="1:6" x14ac:dyDescent="0.25">
      <c r="A1" t="s">
        <v>9</v>
      </c>
      <c r="B1" t="s">
        <v>10</v>
      </c>
      <c r="C1" t="s">
        <v>11</v>
      </c>
      <c r="F1" t="s">
        <v>20</v>
      </c>
    </row>
    <row r="2" spans="1:6" x14ac:dyDescent="0.25">
      <c r="A2" t="s">
        <v>12</v>
      </c>
      <c r="B2">
        <v>7</v>
      </c>
      <c r="C2">
        <v>52</v>
      </c>
      <c r="F2" t="s">
        <v>19</v>
      </c>
    </row>
    <row r="3" spans="1:6" x14ac:dyDescent="0.25">
      <c r="A3" t="s">
        <v>13</v>
      </c>
      <c r="B3">
        <v>14</v>
      </c>
      <c r="C3">
        <v>26</v>
      </c>
    </row>
    <row r="4" spans="1:6" x14ac:dyDescent="0.25">
      <c r="A4" t="s">
        <v>14</v>
      </c>
      <c r="B4">
        <v>15</v>
      </c>
      <c r="C4">
        <v>24</v>
      </c>
    </row>
    <row r="5" spans="1:6" x14ac:dyDescent="0.25">
      <c r="A5" t="s">
        <v>3</v>
      </c>
      <c r="B5">
        <v>1</v>
      </c>
      <c r="C5">
        <v>12</v>
      </c>
    </row>
    <row r="6" spans="1:6" x14ac:dyDescent="0.25">
      <c r="A6" t="s">
        <v>15</v>
      </c>
      <c r="B6">
        <v>2</v>
      </c>
      <c r="C6">
        <v>6</v>
      </c>
    </row>
    <row r="7" spans="1:6" x14ac:dyDescent="0.25">
      <c r="A7" t="s">
        <v>6</v>
      </c>
      <c r="B7">
        <v>3</v>
      </c>
      <c r="C7">
        <v>4</v>
      </c>
    </row>
    <row r="8" spans="1:6" x14ac:dyDescent="0.25">
      <c r="A8" t="s">
        <v>16</v>
      </c>
      <c r="B8">
        <v>6</v>
      </c>
      <c r="C8">
        <v>2</v>
      </c>
    </row>
    <row r="9" spans="1:6" x14ac:dyDescent="0.25">
      <c r="A9" t="s">
        <v>17</v>
      </c>
      <c r="B9">
        <v>12</v>
      </c>
      <c r="C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Maturity Value</vt:lpstr>
      <vt:lpstr>EFFECT</vt:lpstr>
      <vt:lpstr>Tables</vt:lpstr>
      <vt:lpstr>frequency</vt:lpstr>
      <vt:lpstr>nominal_rate</vt:lpstr>
      <vt:lpstr>nper</vt:lpstr>
      <vt:lpstr>npery</vt:lpstr>
      <vt:lpstr>payment_type</vt:lpstr>
      <vt:lpstr>periodic_table</vt:lpstr>
      <vt:lpstr>pmt</vt:lpstr>
      <vt:lpstr>pv</vt:lpstr>
      <vt:lpstr>rate</vt:lpstr>
      <vt:lpstr>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2019-01-15T07:50:18Z</dcterms:created>
  <dcterms:modified xsi:type="dcterms:W3CDTF">2019-01-15T15:36:17Z</dcterms:modified>
</cp:coreProperties>
</file>