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431" documentId="8_{F2AFC1D6-3F8F-44FD-98BD-C08957B4E9DA}" xr6:coauthVersionLast="47" xr6:coauthVersionMax="47" xr10:uidLastSave="{81F7472B-54E1-469F-83E0-9F5704984E73}"/>
  <bookViews>
    <workbookView xWindow="-108" yWindow="-108" windowWidth="23256" windowHeight="12456" xr2:uid="{3B9B8C63-3EFD-4092-B008-4A3362DC7A3D}"/>
  </bookViews>
  <sheets>
    <sheet name="IF" sheetId="8" r:id="rId1"/>
    <sheet name="VLOOKUP" sheetId="7" r:id="rId2"/>
    <sheet name="In Stock or Not in Stock" sheetId="9" r:id="rId3"/>
    <sheet name="2 Tables of Values" sheetId="4" r:id="rId4"/>
    <sheet name="Using Data Validation Feature " sheetId="2" r:id="rId5"/>
    <sheet name="VLOOKUP Column Index Number" sheetId="10" r:id="rId6"/>
    <sheet name="Using INSA and IFERROR Function" sheetId="3" r:id="rId7"/>
    <sheet name="Performing Multiple Calculation" sheetId="11" r:id="rId8"/>
    <sheet name="Vlookup Value with Another Cell" sheetId="12" r:id="rId9"/>
  </sheets>
  <definedNames>
    <definedName name="new_customer">'2 Tables of Values'!$B$5:$C$9</definedName>
    <definedName name="old_customer">'2 Tables of Values'!$B$13:$C$17</definedName>
    <definedName name="price_list">'Using INSA and IFERROR Function'!$B$4:$C$9</definedName>
    <definedName name="product_status">'In Stock or Not in Stock'!$B$4:$D$9</definedName>
    <definedName name="sales_table">'VLOOKUP Column Index Number'!$B$4:$E$11</definedName>
    <definedName name="Salesman">'Performing Multiple Calculation'!$B$5:$B$9</definedName>
    <definedName name="shop_price">'Using Data Validation Feature '!$B$7:$D$11</definedName>
    <definedName name="table_array">VLOOKUP!$B$5:$D$10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2" l="1"/>
  <c r="G4" i="12"/>
  <c r="G5" i="11"/>
  <c r="F8" i="3"/>
  <c r="F7" i="3"/>
  <c r="D24" i="10"/>
  <c r="D18" i="10"/>
  <c r="D19" i="10"/>
  <c r="D20" i="10"/>
  <c r="D21" i="10"/>
  <c r="D22" i="10"/>
  <c r="D23" i="10"/>
  <c r="D17" i="10"/>
  <c r="D16" i="10"/>
  <c r="C24" i="10"/>
  <c r="C18" i="10"/>
  <c r="C19" i="10"/>
  <c r="C20" i="10"/>
  <c r="C21" i="10"/>
  <c r="C22" i="10"/>
  <c r="C23" i="10"/>
  <c r="C17" i="10"/>
  <c r="I12" i="2"/>
  <c r="I8" i="2"/>
  <c r="I9" i="2"/>
  <c r="I10" i="2"/>
  <c r="I11" i="2"/>
  <c r="I7" i="2"/>
  <c r="G8" i="2"/>
  <c r="G9" i="2"/>
  <c r="G10" i="2"/>
  <c r="G11" i="2"/>
  <c r="G7" i="2"/>
  <c r="H10" i="4"/>
  <c r="H6" i="4"/>
  <c r="H7" i="4"/>
  <c r="H8" i="4"/>
  <c r="H9" i="4"/>
  <c r="H5" i="4"/>
  <c r="E17" i="9"/>
  <c r="E14" i="9"/>
  <c r="E15" i="9"/>
  <c r="E16" i="9"/>
  <c r="E13" i="9"/>
  <c r="C14" i="9"/>
  <c r="C15" i="9"/>
  <c r="C16" i="9"/>
  <c r="C13" i="9"/>
  <c r="M12" i="10"/>
  <c r="L12" i="10"/>
  <c r="K12" i="10"/>
  <c r="C15" i="7"/>
  <c r="K7" i="3"/>
  <c r="F6" i="3"/>
  <c r="F5" i="3"/>
  <c r="E12" i="10"/>
  <c r="D12" i="10"/>
  <c r="C12" i="10"/>
  <c r="D5" i="8" l="1"/>
  <c r="E15" i="7"/>
  <c r="C16" i="7"/>
  <c r="E16" i="7" s="1"/>
  <c r="C17" i="7"/>
  <c r="E17" i="7" s="1"/>
  <c r="D6" i="8"/>
  <c r="D7" i="8"/>
  <c r="D8" i="8"/>
  <c r="E18" i="7" l="1"/>
  <c r="E20" i="7" s="1"/>
</calcChain>
</file>

<file path=xl/sharedStrings.xml><?xml version="1.0" encoding="utf-8"?>
<sst xmlns="http://schemas.openxmlformats.org/spreadsheetml/2006/main" count="390" uniqueCount="135">
  <si>
    <t>Name</t>
  </si>
  <si>
    <t>John</t>
  </si>
  <si>
    <t>Sales</t>
  </si>
  <si>
    <t>Target</t>
  </si>
  <si>
    <t>Product</t>
  </si>
  <si>
    <t>Price</t>
  </si>
  <si>
    <t>Quantity</t>
  </si>
  <si>
    <t>Total</t>
  </si>
  <si>
    <t>Egg</t>
  </si>
  <si>
    <t>Milk</t>
  </si>
  <si>
    <t>Masala</t>
  </si>
  <si>
    <t>Salt Biscuit</t>
  </si>
  <si>
    <t>Vinegar</t>
  </si>
  <si>
    <t>Meena</t>
  </si>
  <si>
    <t>Lavender</t>
  </si>
  <si>
    <t>Choose Store:</t>
  </si>
  <si>
    <t>Comm %</t>
  </si>
  <si>
    <t>logical_test</t>
  </si>
  <si>
    <t>value_if_true</t>
  </si>
  <si>
    <t>value_if_false</t>
  </si>
  <si>
    <t>Budgeted</t>
  </si>
  <si>
    <t>Actual Spent</t>
  </si>
  <si>
    <t>Status</t>
  </si>
  <si>
    <t>Over Budget</t>
  </si>
  <si>
    <t>Within Budget</t>
  </si>
  <si>
    <t>Arguments</t>
  </si>
  <si>
    <t>Returns</t>
  </si>
  <si>
    <t>This arg. will not be returned</t>
  </si>
  <si>
    <t>This arg. will be returned</t>
  </si>
  <si>
    <t>argument</t>
  </si>
  <si>
    <t>arg.=</t>
  </si>
  <si>
    <t>Item</t>
  </si>
  <si>
    <t>Total $</t>
  </si>
  <si>
    <t>Bread</t>
  </si>
  <si>
    <t>Product ID</t>
  </si>
  <si>
    <t>Butter</t>
  </si>
  <si>
    <t>Grapes</t>
  </si>
  <si>
    <t>Your Shopping Cart:</t>
  </si>
  <si>
    <t>Vat</t>
  </si>
  <si>
    <t>Pay</t>
  </si>
  <si>
    <t>column 1</t>
  </si>
  <si>
    <t>column 2</t>
  </si>
  <si>
    <t>column 3</t>
  </si>
  <si>
    <t>K14</t>
  </si>
  <si>
    <t>*table_array is in ascending order</t>
  </si>
  <si>
    <t>New</t>
  </si>
  <si>
    <t>Old</t>
  </si>
  <si>
    <t>Mike</t>
  </si>
  <si>
    <t>Lutfa</t>
  </si>
  <si>
    <t>Erina</t>
  </si>
  <si>
    <t>Kaite</t>
  </si>
  <si>
    <t>Florin</t>
  </si>
  <si>
    <t>H5</t>
  </si>
  <si>
    <t>lookup_value</t>
  </si>
  <si>
    <t>table_array</t>
  </si>
  <si>
    <t>col_index_num</t>
  </si>
  <si>
    <t>range_lookup</t>
  </si>
  <si>
    <t>Mango</t>
  </si>
  <si>
    <t>Banana</t>
  </si>
  <si>
    <t>Unit Price</t>
  </si>
  <si>
    <t>Price $</t>
  </si>
  <si>
    <t>Available</t>
  </si>
  <si>
    <t>Not available</t>
  </si>
  <si>
    <t>=IF(</t>
  </si>
  <si>
    <t>value_if_false)</t>
  </si>
  <si>
    <t>logical_test,</t>
  </si>
  <si>
    <t>value_if_true,</t>
  </si>
  <si>
    <t>Salesman</t>
  </si>
  <si>
    <t>Projected</t>
  </si>
  <si>
    <t>Actual Sales</t>
  </si>
  <si>
    <t>A</t>
  </si>
  <si>
    <t>B</t>
  </si>
  <si>
    <t>C</t>
  </si>
  <si>
    <t>D</t>
  </si>
  <si>
    <t>E</t>
  </si>
  <si>
    <t>F</t>
  </si>
  <si>
    <t>G</t>
  </si>
  <si>
    <t>Type</t>
  </si>
  <si>
    <t>sales_table = $B$4:$E$11</t>
  </si>
  <si>
    <t>Apple</t>
  </si>
  <si>
    <t>Hot dog</t>
  </si>
  <si>
    <t>Noodles</t>
  </si>
  <si>
    <t>F6</t>
  </si>
  <si>
    <t>&lt;-- untreated error</t>
  </si>
  <si>
    <t>&lt;-- IFERROR</t>
  </si>
  <si>
    <t>&lt;-- IF + ISNA</t>
  </si>
  <si>
    <t>F7</t>
  </si>
  <si>
    <t>F8</t>
  </si>
  <si>
    <t>IFERROR(</t>
  </si>
  <si>
    <t>value,</t>
  </si>
  <si>
    <t>value_if_error)</t>
  </si>
  <si>
    <t>ERROR</t>
  </si>
  <si>
    <t>ISNA Returns</t>
  </si>
  <si>
    <t>Formula</t>
  </si>
  <si>
    <t>ISNA Function</t>
  </si>
  <si>
    <t>ISNA(value)</t>
  </si>
  <si>
    <t>IF(logical_test,</t>
  </si>
  <si>
    <t>price_list = $B$4:$C$9</t>
  </si>
  <si>
    <t>new_customer = $B$5:$C$9</t>
  </si>
  <si>
    <t>old_customer = $B$13:$C$17</t>
  </si>
  <si>
    <t>product_status = $B$4:$D$9</t>
  </si>
  <si>
    <t>Availability</t>
  </si>
  <si>
    <r>
      <t xml:space="preserve">=VLOOKUP(B5, </t>
    </r>
    <r>
      <rPr>
        <b/>
        <i/>
        <sz val="12"/>
        <color rgb="FFC00000"/>
        <rFont val="Calibri"/>
        <family val="2"/>
        <scheme val="minor"/>
      </rPr>
      <t>table_array</t>
    </r>
    <r>
      <rPr>
        <b/>
        <i/>
        <sz val="12"/>
        <color theme="1"/>
        <rFont val="Calibri"/>
        <family val="2"/>
        <scheme val="minor"/>
      </rPr>
      <t>, 3, FALSE)</t>
    </r>
  </si>
  <si>
    <t>Excel IF Function</t>
  </si>
  <si>
    <r>
      <t>=IF(</t>
    </r>
    <r>
      <rPr>
        <b/>
        <sz val="12"/>
        <color rgb="FF0070C0"/>
        <rFont val="Calibri"/>
        <family val="2"/>
        <scheme val="minor"/>
      </rPr>
      <t>C5</t>
    </r>
    <r>
      <rPr>
        <b/>
        <sz val="12"/>
        <color theme="1"/>
        <rFont val="Calibri"/>
        <family val="2"/>
        <scheme val="minor"/>
      </rPr>
      <t>&gt;</t>
    </r>
    <r>
      <rPr>
        <b/>
        <sz val="12"/>
        <color rgb="FFFF0000"/>
        <rFont val="Calibri"/>
        <family val="2"/>
        <scheme val="minor"/>
      </rPr>
      <t>B5</t>
    </r>
    <r>
      <rPr>
        <b/>
        <sz val="12"/>
        <color theme="1"/>
        <rFont val="Calibri"/>
        <family val="2"/>
        <scheme val="minor"/>
      </rPr>
      <t>, "Over Budget", "Within Budget")</t>
    </r>
  </si>
  <si>
    <r>
      <rPr>
        <b/>
        <sz val="12"/>
        <color rgb="FF0070C0"/>
        <rFont val="Calibri"/>
        <family val="2"/>
        <scheme val="minor"/>
      </rPr>
      <t>C5</t>
    </r>
    <r>
      <rPr>
        <b/>
        <sz val="12"/>
        <color theme="1"/>
        <rFont val="Calibri"/>
        <family val="2"/>
        <scheme val="minor"/>
      </rPr>
      <t>&gt;</t>
    </r>
    <r>
      <rPr>
        <b/>
        <sz val="12"/>
        <color rgb="FFFF0000"/>
        <rFont val="Calibri"/>
        <family val="2"/>
        <scheme val="minor"/>
      </rPr>
      <t>B5</t>
    </r>
  </si>
  <si>
    <t>table_array = B4: D9</t>
  </si>
  <si>
    <t>Excel VLOOKUP Function</t>
  </si>
  <si>
    <t>See the output of this formula in cell C15</t>
  </si>
  <si>
    <t xml:space="preserve"> VLOOKUP function returns 5.25 in cell C15</t>
  </si>
  <si>
    <t xml:space="preserve">Using Data Validation Feature </t>
  </si>
  <si>
    <r>
      <t>=IF(</t>
    </r>
    <r>
      <rPr>
        <b/>
        <sz val="12"/>
        <color rgb="FF0070C0"/>
        <rFont val="Calibri"/>
        <family val="2"/>
        <scheme val="minor"/>
      </rPr>
      <t>$C$4</t>
    </r>
    <r>
      <rPr>
        <b/>
        <sz val="12"/>
        <color theme="1"/>
        <rFont val="Calibri"/>
        <family val="2"/>
        <scheme val="minor"/>
      </rPr>
      <t>="Meena",VLOOKUP</t>
    </r>
    <r>
      <rPr>
        <b/>
        <sz val="12"/>
        <color rgb="FFFF0000"/>
        <rFont val="Calibri"/>
        <family val="2"/>
        <scheme val="minor"/>
      </rPr>
      <t>(F7</t>
    </r>
    <r>
      <rPr>
        <b/>
        <sz val="12"/>
        <color theme="1"/>
        <rFont val="Calibri"/>
        <family val="2"/>
        <scheme val="minor"/>
      </rPr>
      <t>,</t>
    </r>
    <r>
      <rPr>
        <b/>
        <sz val="12"/>
        <color rgb="FF7030A0"/>
        <rFont val="Calibri"/>
        <family val="2"/>
        <scheme val="minor"/>
      </rPr>
      <t>shop_price</t>
    </r>
    <r>
      <rPr>
        <b/>
        <sz val="12"/>
        <color theme="1"/>
        <rFont val="Calibri"/>
        <family val="2"/>
        <scheme val="minor"/>
      </rPr>
      <t>,2,FALSE</t>
    </r>
    <r>
      <rPr>
        <b/>
        <sz val="12"/>
        <color rgb="FFFF0000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>,VLOOKUP</t>
    </r>
    <r>
      <rPr>
        <b/>
        <sz val="12"/>
        <color rgb="FFFF0000"/>
        <rFont val="Calibri"/>
        <family val="2"/>
        <scheme val="minor"/>
      </rPr>
      <t>(F7</t>
    </r>
    <r>
      <rPr>
        <b/>
        <sz val="12"/>
        <color theme="1"/>
        <rFont val="Calibri"/>
        <family val="2"/>
        <scheme val="minor"/>
      </rPr>
      <t>,</t>
    </r>
    <r>
      <rPr>
        <b/>
        <sz val="12"/>
        <color rgb="FF7030A0"/>
        <rFont val="Calibri"/>
        <family val="2"/>
        <scheme val="minor"/>
      </rPr>
      <t>shop_price</t>
    </r>
    <r>
      <rPr>
        <b/>
        <sz val="12"/>
        <color theme="1"/>
        <rFont val="Calibri"/>
        <family val="2"/>
        <scheme val="minor"/>
      </rPr>
      <t>,3,FALSE</t>
    </r>
    <r>
      <rPr>
        <b/>
        <sz val="12"/>
        <color rgb="FFFF0000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>)</t>
    </r>
  </si>
  <si>
    <t xml:space="preserve"> G7</t>
  </si>
  <si>
    <r>
      <t>=VLOOKUP(</t>
    </r>
    <r>
      <rPr>
        <b/>
        <sz val="12"/>
        <color rgb="FF0070C0"/>
        <rFont val="Calibri"/>
        <family val="2"/>
        <scheme val="minor"/>
      </rPr>
      <t>G5</t>
    </r>
    <r>
      <rPr>
        <b/>
        <sz val="12"/>
        <color theme="1"/>
        <rFont val="Calibri"/>
        <family val="2"/>
        <scheme val="minor"/>
      </rPr>
      <t>, IF</t>
    </r>
    <r>
      <rPr>
        <b/>
        <sz val="12"/>
        <color rgb="FFFF0000"/>
        <rFont val="Calibri"/>
        <family val="2"/>
        <scheme val="minor"/>
      </rPr>
      <t>(F5</t>
    </r>
    <r>
      <rPr>
        <b/>
        <sz val="12"/>
        <color theme="1"/>
        <rFont val="Calibri"/>
        <family val="2"/>
        <scheme val="minor"/>
      </rPr>
      <t xml:space="preserve">="New", </t>
    </r>
    <r>
      <rPr>
        <b/>
        <sz val="12"/>
        <color rgb="FF7030A0"/>
        <rFont val="Calibri"/>
        <family val="2"/>
        <scheme val="minor"/>
      </rPr>
      <t>new_customer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2"/>
        <color rgb="FF00B050"/>
        <rFont val="Calibri"/>
        <family val="2"/>
        <scheme val="minor"/>
      </rPr>
      <t>old_customer</t>
    </r>
    <r>
      <rPr>
        <b/>
        <sz val="12"/>
        <color rgb="FFFF0000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>, 2, TRUE)</t>
    </r>
  </si>
  <si>
    <t>VLOOKUP with 2 Tables of Values</t>
  </si>
  <si>
    <t>Returning In Stock/ Not in Stock</t>
  </si>
  <si>
    <t>Shopping Cart</t>
  </si>
  <si>
    <t>C13</t>
  </si>
  <si>
    <r>
      <t>=IF(VLOOKUP</t>
    </r>
    <r>
      <rPr>
        <b/>
        <sz val="12"/>
        <color rgb="FFFF0000"/>
        <rFont val="Calibri"/>
        <family val="2"/>
        <scheme val="minor"/>
      </rPr>
      <t>(</t>
    </r>
    <r>
      <rPr>
        <b/>
        <sz val="12"/>
        <color rgb="FF0070C0"/>
        <rFont val="Calibri"/>
        <family val="2"/>
        <scheme val="minor"/>
      </rPr>
      <t>B13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2"/>
        <color rgb="FFFF0000"/>
        <rFont val="Calibri"/>
        <family val="2"/>
        <scheme val="minor"/>
      </rPr>
      <t>product_status</t>
    </r>
    <r>
      <rPr>
        <b/>
        <sz val="12"/>
        <color theme="1"/>
        <rFont val="Calibri"/>
        <family val="2"/>
        <scheme val="minor"/>
      </rPr>
      <t>, 2, FALSE</t>
    </r>
    <r>
      <rPr>
        <b/>
        <sz val="12"/>
        <color rgb="FFFF0000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>="Available", "In Stock", "Not in Stock")</t>
    </r>
  </si>
  <si>
    <t>Dynamic VLOOKUP Column Index Number Selection</t>
  </si>
  <si>
    <r>
      <t>=ISNA(</t>
    </r>
    <r>
      <rPr>
        <sz val="12"/>
        <color rgb="FF0070C0"/>
        <rFont val="Calibri"/>
        <family val="2"/>
        <scheme val="minor"/>
      </rPr>
      <t>J7</t>
    </r>
    <r>
      <rPr>
        <sz val="12"/>
        <color theme="1"/>
        <rFont val="Calibri"/>
        <family val="2"/>
        <scheme val="minor"/>
      </rPr>
      <t>)</t>
    </r>
  </si>
  <si>
    <r>
      <t>=VLOOKUP(</t>
    </r>
    <r>
      <rPr>
        <b/>
        <sz val="12"/>
        <color rgb="FF0070C0"/>
        <rFont val="Calibri"/>
        <family val="2"/>
        <scheme val="minor"/>
      </rPr>
      <t>E6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2"/>
        <color rgb="FFFF0000"/>
        <rFont val="Calibri"/>
        <family val="2"/>
        <scheme val="minor"/>
      </rPr>
      <t>price_list</t>
    </r>
    <r>
      <rPr>
        <b/>
        <sz val="12"/>
        <color theme="1"/>
        <rFont val="Calibri"/>
        <family val="2"/>
        <scheme val="minor"/>
      </rPr>
      <t>, 2, FALSE)</t>
    </r>
  </si>
  <si>
    <r>
      <t>=IFERROR(VLOOKUP</t>
    </r>
    <r>
      <rPr>
        <b/>
        <sz val="12"/>
        <color rgb="FFFF0000"/>
        <rFont val="Calibri"/>
        <family val="2"/>
        <scheme val="minor"/>
      </rPr>
      <t>(</t>
    </r>
    <r>
      <rPr>
        <b/>
        <sz val="12"/>
        <color rgb="FF0070C0"/>
        <rFont val="Calibri"/>
        <family val="2"/>
        <scheme val="minor"/>
      </rPr>
      <t>E7</t>
    </r>
    <r>
      <rPr>
        <b/>
        <sz val="12"/>
        <color theme="1"/>
        <rFont val="Calibri"/>
        <family val="2"/>
        <scheme val="minor"/>
      </rPr>
      <t>,</t>
    </r>
    <r>
      <rPr>
        <b/>
        <sz val="12"/>
        <color rgb="FFFF0000"/>
        <rFont val="Calibri"/>
        <family val="2"/>
        <scheme val="minor"/>
      </rPr>
      <t>price_list</t>
    </r>
    <r>
      <rPr>
        <b/>
        <sz val="12"/>
        <color theme="1"/>
        <rFont val="Calibri"/>
        <family val="2"/>
        <scheme val="minor"/>
      </rPr>
      <t>,2,FALSE</t>
    </r>
    <r>
      <rPr>
        <b/>
        <sz val="12"/>
        <color rgb="FFFF0000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>,"Not found")</t>
    </r>
  </si>
  <si>
    <r>
      <t>=IF(ISNA(VLOOKUP</t>
    </r>
    <r>
      <rPr>
        <b/>
        <sz val="12"/>
        <color rgb="FFFF0000"/>
        <rFont val="Calibri"/>
        <family val="2"/>
        <scheme val="minor"/>
      </rPr>
      <t>(</t>
    </r>
    <r>
      <rPr>
        <b/>
        <sz val="12"/>
        <color rgb="FF0070C0"/>
        <rFont val="Calibri"/>
        <family val="2"/>
        <scheme val="minor"/>
      </rPr>
      <t>E8</t>
    </r>
    <r>
      <rPr>
        <b/>
        <sz val="12"/>
        <color theme="1"/>
        <rFont val="Calibri"/>
        <family val="2"/>
        <scheme val="minor"/>
      </rPr>
      <t>,</t>
    </r>
    <r>
      <rPr>
        <b/>
        <sz val="12"/>
        <color rgb="FFFF0000"/>
        <rFont val="Calibri"/>
        <family val="2"/>
        <scheme val="minor"/>
      </rPr>
      <t>price_list</t>
    </r>
    <r>
      <rPr>
        <b/>
        <sz val="12"/>
        <color theme="1"/>
        <rFont val="Calibri"/>
        <family val="2"/>
        <scheme val="minor"/>
      </rPr>
      <t>,2,FALSE</t>
    </r>
    <r>
      <rPr>
        <b/>
        <sz val="12"/>
        <color rgb="FFFF0000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>), "Not found", VLOOKUP</t>
    </r>
    <r>
      <rPr>
        <b/>
        <sz val="12"/>
        <color rgb="FFFF0000"/>
        <rFont val="Calibri"/>
        <family val="2"/>
        <scheme val="minor"/>
      </rPr>
      <t>(</t>
    </r>
    <r>
      <rPr>
        <b/>
        <sz val="12"/>
        <color rgb="FF0070C0"/>
        <rFont val="Calibri"/>
        <family val="2"/>
        <scheme val="minor"/>
      </rPr>
      <t>E8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2"/>
        <color rgb="FFFF0000"/>
        <rFont val="Calibri"/>
        <family val="2"/>
        <scheme val="minor"/>
      </rPr>
      <t>price_list</t>
    </r>
    <r>
      <rPr>
        <b/>
        <sz val="12"/>
        <color theme="1"/>
        <rFont val="Calibri"/>
        <family val="2"/>
        <scheme val="minor"/>
      </rPr>
      <t>, 2, FALSE</t>
    </r>
    <r>
      <rPr>
        <b/>
        <sz val="12"/>
        <color rgb="FFFF0000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>)</t>
    </r>
  </si>
  <si>
    <t>Using INSA and IFERROR Function</t>
  </si>
  <si>
    <t>Performing Multiple Calculations</t>
  </si>
  <si>
    <t>Comparing Vlookup Value with Another Cell Value</t>
  </si>
  <si>
    <t>Max Sale</t>
  </si>
  <si>
    <t>Is it Max?</t>
  </si>
  <si>
    <t>Do It YourSelf</t>
  </si>
  <si>
    <t>Group: New_Customer</t>
  </si>
  <si>
    <t>Group: Old_Customer</t>
  </si>
  <si>
    <t>D5</t>
  </si>
  <si>
    <t>D16</t>
  </si>
  <si>
    <r>
      <t>=VLOOKUP(</t>
    </r>
    <r>
      <rPr>
        <b/>
        <sz val="12"/>
        <color rgb="FF0070C0"/>
        <rFont val="Calibri"/>
        <family val="2"/>
        <scheme val="minor"/>
      </rPr>
      <t>B16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2"/>
        <color rgb="FFFF0000"/>
        <rFont val="Calibri"/>
        <family val="2"/>
        <scheme val="minor"/>
      </rPr>
      <t>sales_table</t>
    </r>
    <r>
      <rPr>
        <b/>
        <sz val="12"/>
        <color theme="1"/>
        <rFont val="Calibri"/>
        <family val="2"/>
        <scheme val="minor"/>
      </rPr>
      <t>, IF</t>
    </r>
    <r>
      <rPr>
        <b/>
        <sz val="12"/>
        <color rgb="FFFF0000"/>
        <rFont val="Calibri"/>
        <family val="2"/>
        <scheme val="minor"/>
      </rPr>
      <t>(</t>
    </r>
    <r>
      <rPr>
        <b/>
        <sz val="12"/>
        <color rgb="FF7030A0"/>
        <rFont val="Calibri"/>
        <family val="2"/>
        <scheme val="minor"/>
      </rPr>
      <t>$C$14</t>
    </r>
    <r>
      <rPr>
        <b/>
        <sz val="12"/>
        <color theme="1"/>
        <rFont val="Calibri"/>
        <family val="2"/>
        <scheme val="minor"/>
      </rPr>
      <t>="Projected", 3, 4</t>
    </r>
    <r>
      <rPr>
        <b/>
        <sz val="12"/>
        <color rgb="FFFF0000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>, FALSE)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</si>
</sst>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3F3F76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i/>
      <sz val="12"/>
      <color rgb="FF3F3F76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3F3F76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7">
    <xf numFmtId="0" fontId="0" fillId="0" borderId="0"/>
    <xf numFmtId="0" fontId="1" fillId="2" borderId="1" applyNumberFormat="0" applyFon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7" applyNumberFormat="0" applyFill="0" applyAlignment="0" applyProtection="0"/>
  </cellStyleXfs>
  <cellXfs count="76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4" fontId="8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quotePrefix="1" applyFont="1" applyAlignment="1">
      <alignment vertical="center"/>
    </xf>
    <xf numFmtId="0" fontId="17" fillId="4" borderId="3" xfId="3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17" fillId="4" borderId="3" xfId="3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3" borderId="2" xfId="2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9" fontId="8" fillId="0" borderId="4" xfId="5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0" fillId="2" borderId="1" xfId="1" applyFont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7" borderId="4" xfId="0" applyNumberFormat="1" applyFont="1" applyFill="1" applyBorder="1" applyAlignment="1">
      <alignment horizontal="center" vertical="center"/>
    </xf>
    <xf numFmtId="0" fontId="28" fillId="7" borderId="4" xfId="1" applyFont="1" applyFill="1" applyBorder="1" applyAlignment="1">
      <alignment horizontal="center" vertical="center"/>
    </xf>
    <xf numFmtId="0" fontId="29" fillId="2" borderId="1" xfId="1" applyFont="1" applyAlignment="1">
      <alignment horizontal="center" vertical="center"/>
    </xf>
    <xf numFmtId="44" fontId="30" fillId="0" borderId="4" xfId="0" applyNumberFormat="1" applyFont="1" applyBorder="1" applyAlignment="1">
      <alignment horizontal="center" vertical="center"/>
    </xf>
    <xf numFmtId="44" fontId="31" fillId="0" borderId="4" xfId="0" applyNumberFormat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44" fontId="32" fillId="0" borderId="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35" fillId="8" borderId="4" xfId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36" fillId="0" borderId="4" xfId="1" applyFont="1" applyFill="1" applyBorder="1" applyAlignment="1">
      <alignment horizontal="center" vertical="center"/>
    </xf>
    <xf numFmtId="0" fontId="37" fillId="8" borderId="1" xfId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10" fillId="0" borderId="14" xfId="2" applyNumberFormat="1" applyFont="1" applyFill="1" applyBorder="1" applyAlignment="1">
      <alignment horizontal="center" vertical="center"/>
    </xf>
    <xf numFmtId="164" fontId="10" fillId="3" borderId="14" xfId="2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22" fillId="5" borderId="7" xfId="6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9" fillId="0" borderId="0" xfId="4" applyFont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9" fillId="0" borderId="9" xfId="4" applyFont="1" applyBorder="1" applyAlignment="1">
      <alignment horizontal="center" vertical="center"/>
    </xf>
    <xf numFmtId="0" fontId="35" fillId="8" borderId="4" xfId="1" applyFont="1" applyFill="1" applyBorder="1" applyAlignment="1">
      <alignment horizontal="center" vertical="center"/>
    </xf>
    <xf numFmtId="0" fontId="35" fillId="8" borderId="5" xfId="1" applyFont="1" applyFill="1" applyBorder="1" applyAlignment="1">
      <alignment horizontal="center" vertical="center"/>
    </xf>
    <xf numFmtId="0" fontId="35" fillId="8" borderId="6" xfId="1" applyFont="1" applyFill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35" fillId="8" borderId="10" xfId="1" applyFont="1" applyFill="1" applyBorder="1" applyAlignment="1">
      <alignment horizontal="center" vertical="center"/>
    </xf>
    <xf numFmtId="0" fontId="35" fillId="8" borderId="11" xfId="1" applyFont="1" applyFill="1" applyBorder="1" applyAlignment="1">
      <alignment horizontal="center" vertical="center"/>
    </xf>
    <xf numFmtId="0" fontId="35" fillId="8" borderId="12" xfId="1" applyFont="1" applyFill="1" applyBorder="1" applyAlignment="1">
      <alignment horizontal="center" vertical="center"/>
    </xf>
    <xf numFmtId="0" fontId="9" fillId="0" borderId="5" xfId="4" applyFont="1" applyBorder="1" applyAlignment="1">
      <alignment horizontal="left" vertical="center"/>
    </xf>
    <xf numFmtId="0" fontId="9" fillId="0" borderId="6" xfId="4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4" applyFont="1" applyBorder="1" applyAlignment="1">
      <alignment horizontal="left" vertical="center"/>
    </xf>
  </cellXfs>
  <cellStyles count="7">
    <cellStyle name="Explanatory Text" xfId="4" builtinId="53"/>
    <cellStyle name="Heading 2" xfId="6" builtinId="17"/>
    <cellStyle name="Input" xfId="2" builtinId="20"/>
    <cellStyle name="Normal" xfId="0" builtinId="0"/>
    <cellStyle name="Note" xfId="1" builtinId="10"/>
    <cellStyle name="Output" xfId="3" builtinId="2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6</xdr:row>
      <xdr:rowOff>47624</xdr:rowOff>
    </xdr:from>
    <xdr:to>
      <xdr:col>2</xdr:col>
      <xdr:colOff>914400</xdr:colOff>
      <xdr:row>21</xdr:row>
      <xdr:rowOff>3</xdr:rowOff>
    </xdr:to>
    <xdr:cxnSp macro="">
      <xdr:nvCxnSpPr>
        <xdr:cNvPr id="5" name="Connector: Curved 4">
          <a:extLst>
            <a:ext uri="{FF2B5EF4-FFF2-40B4-BE49-F238E27FC236}">
              <a16:creationId xmlns:a16="http://schemas.microsoft.com/office/drawing/2014/main" id="{A50405EB-05C4-4866-8F52-1507D6FB31FF}"/>
            </a:ext>
          </a:extLst>
        </xdr:cNvPr>
        <xdr:cNvCxnSpPr/>
      </xdr:nvCxnSpPr>
      <xdr:spPr>
        <a:xfrm rot="16200000" flipV="1">
          <a:off x="-90489" y="1747839"/>
          <a:ext cx="2981329" cy="1581149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11</xdr:row>
      <xdr:rowOff>28575</xdr:rowOff>
    </xdr:from>
    <xdr:to>
      <xdr:col>2</xdr:col>
      <xdr:colOff>1247775</xdr:colOff>
      <xdr:row>21</xdr:row>
      <xdr:rowOff>47625</xdr:rowOff>
    </xdr:to>
    <xdr:cxnSp macro="">
      <xdr:nvCxnSpPr>
        <xdr:cNvPr id="8" name="Connector: Curved 7">
          <a:extLst>
            <a:ext uri="{FF2B5EF4-FFF2-40B4-BE49-F238E27FC236}">
              <a16:creationId xmlns:a16="http://schemas.microsoft.com/office/drawing/2014/main" id="{3C3E8BF2-49C0-4E46-ABBC-CE148186AB90}"/>
            </a:ext>
          </a:extLst>
        </xdr:cNvPr>
        <xdr:cNvCxnSpPr/>
      </xdr:nvCxnSpPr>
      <xdr:spPr>
        <a:xfrm rot="16200000" flipV="1">
          <a:off x="1081088" y="2605087"/>
          <a:ext cx="2019300" cy="866775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209551</xdr:colOff>
      <xdr:row>4</xdr:row>
      <xdr:rowOff>28576</xdr:rowOff>
    </xdr:from>
    <xdr:to>
      <xdr:col>3</xdr:col>
      <xdr:colOff>466726</xdr:colOff>
      <xdr:row>21</xdr:row>
      <xdr:rowOff>38101</xdr:rowOff>
    </xdr:to>
    <xdr:cxnSp macro="">
      <xdr:nvCxnSpPr>
        <xdr:cNvPr id="20" name="Connector: Curved 19">
          <a:extLst>
            <a:ext uri="{FF2B5EF4-FFF2-40B4-BE49-F238E27FC236}">
              <a16:creationId xmlns:a16="http://schemas.microsoft.com/office/drawing/2014/main" id="{35FD1B01-DA11-4709-95AC-D131DB105642}"/>
            </a:ext>
          </a:extLst>
        </xdr:cNvPr>
        <xdr:cNvCxnSpPr/>
      </xdr:nvCxnSpPr>
      <xdr:spPr>
        <a:xfrm rot="16200000" flipV="1">
          <a:off x="942976" y="2752726"/>
          <a:ext cx="4219575" cy="257175"/>
        </a:xfrm>
        <a:prstGeom prst="curvedConnector3">
          <a:avLst>
            <a:gd name="adj1" fmla="val 52514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264968</xdr:colOff>
      <xdr:row>19</xdr:row>
      <xdr:rowOff>57150</xdr:rowOff>
    </xdr:from>
    <xdr:to>
      <xdr:col>5</xdr:col>
      <xdr:colOff>552450</xdr:colOff>
      <xdr:row>19</xdr:row>
      <xdr:rowOff>66677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EA0CEEC-B120-4D0E-9B18-D79B540C2F59}"/>
            </a:ext>
          </a:extLst>
        </xdr:cNvPr>
        <xdr:cNvCxnSpPr/>
      </xdr:nvCxnSpPr>
      <xdr:spPr>
        <a:xfrm flipV="1">
          <a:off x="941243" y="3867150"/>
          <a:ext cx="3097357" cy="9527"/>
        </a:xfrm>
        <a:prstGeom prst="line">
          <a:avLst/>
        </a:prstGeom>
        <a:ln w="9525" cap="flat" cmpd="sng" algn="ctr">
          <a:solidFill>
            <a:schemeClr val="accent2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66675</xdr:rowOff>
    </xdr:from>
    <xdr:to>
      <xdr:col>7</xdr:col>
      <xdr:colOff>2369</xdr:colOff>
      <xdr:row>19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D1B5906A-465F-4E3C-A7A0-BA4A692117EE}"/>
            </a:ext>
          </a:extLst>
        </xdr:cNvPr>
        <xdr:cNvCxnSpPr/>
      </xdr:nvCxnSpPr>
      <xdr:spPr>
        <a:xfrm>
          <a:off x="4143375" y="3876675"/>
          <a:ext cx="564344" cy="0"/>
        </a:xfrm>
        <a:prstGeom prst="line">
          <a:avLst/>
        </a:prstGeom>
        <a:ln w="9525" cap="flat" cmpd="sng" algn="ctr">
          <a:solidFill>
            <a:schemeClr val="accent2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136638</xdr:colOff>
      <xdr:row>19</xdr:row>
      <xdr:rowOff>76202</xdr:rowOff>
    </xdr:from>
    <xdr:to>
      <xdr:col>8</xdr:col>
      <xdr:colOff>261680</xdr:colOff>
      <xdr:row>19</xdr:row>
      <xdr:rowOff>85725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8FA2C35-FDAA-46F9-9FB0-9681D77623D8}"/>
            </a:ext>
          </a:extLst>
        </xdr:cNvPr>
        <xdr:cNvCxnSpPr/>
      </xdr:nvCxnSpPr>
      <xdr:spPr>
        <a:xfrm>
          <a:off x="4841988" y="3886202"/>
          <a:ext cx="734642" cy="9523"/>
        </a:xfrm>
        <a:prstGeom prst="line">
          <a:avLst/>
        </a:prstGeom>
        <a:ln w="9525" cap="flat" cmpd="sng" algn="ctr">
          <a:solidFill>
            <a:schemeClr val="accent2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19</xdr:row>
      <xdr:rowOff>85725</xdr:rowOff>
    </xdr:from>
    <xdr:to>
      <xdr:col>4</xdr:col>
      <xdr:colOff>0</xdr:colOff>
      <xdr:row>21</xdr:row>
      <xdr:rowOff>38100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F97A4E8-7930-4329-80A0-FB7390324F5B}"/>
            </a:ext>
          </a:extLst>
        </xdr:cNvPr>
        <xdr:cNvCxnSpPr/>
      </xdr:nvCxnSpPr>
      <xdr:spPr>
        <a:xfrm flipV="1">
          <a:off x="2057400" y="3895725"/>
          <a:ext cx="257175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323850</xdr:colOff>
      <xdr:row>19</xdr:row>
      <xdr:rowOff>104777</xdr:rowOff>
    </xdr:from>
    <xdr:to>
      <xdr:col>6</xdr:col>
      <xdr:colOff>371475</xdr:colOff>
      <xdr:row>21</xdr:row>
      <xdr:rowOff>66675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66813D39-CE7F-4656-BDD9-ACB702E12291}"/>
            </a:ext>
          </a:extLst>
        </xdr:cNvPr>
        <xdr:cNvCxnSpPr/>
      </xdr:nvCxnSpPr>
      <xdr:spPr>
        <a:xfrm flipV="1">
          <a:off x="4419600" y="3914777"/>
          <a:ext cx="47625" cy="3428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561975</xdr:colOff>
      <xdr:row>19</xdr:row>
      <xdr:rowOff>104776</xdr:rowOff>
    </xdr:from>
    <xdr:to>
      <xdr:col>8</xdr:col>
      <xdr:colOff>352425</xdr:colOff>
      <xdr:row>21</xdr:row>
      <xdr:rowOff>28575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E0841D78-8870-4B17-A52D-803273583FB3}"/>
            </a:ext>
          </a:extLst>
        </xdr:cNvPr>
        <xdr:cNvCxnSpPr/>
      </xdr:nvCxnSpPr>
      <xdr:spPr>
        <a:xfrm flipH="1" flipV="1">
          <a:off x="5267325" y="3914776"/>
          <a:ext cx="400050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13</xdr:row>
      <xdr:rowOff>38100</xdr:rowOff>
    </xdr:from>
    <xdr:to>
      <xdr:col>9</xdr:col>
      <xdr:colOff>466725</xdr:colOff>
      <xdr:row>13</xdr:row>
      <xdr:rowOff>57150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D1ACA88-6A83-47F7-9253-012EA19F1798}"/>
            </a:ext>
          </a:extLst>
        </xdr:cNvPr>
        <xdr:cNvCxnSpPr/>
      </xdr:nvCxnSpPr>
      <xdr:spPr>
        <a:xfrm flipV="1">
          <a:off x="3562350" y="2514600"/>
          <a:ext cx="2562225" cy="19050"/>
        </a:xfrm>
        <a:prstGeom prst="line">
          <a:avLst/>
        </a:prstGeom>
        <a:ln>
          <a:headEnd type="arrow" w="med" len="med"/>
          <a:tailEnd type="arrow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13</xdr:row>
      <xdr:rowOff>19050</xdr:rowOff>
    </xdr:from>
    <xdr:to>
      <xdr:col>5</xdr:col>
      <xdr:colOff>295275</xdr:colOff>
      <xdr:row>16</xdr:row>
      <xdr:rowOff>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D40F2FC5-47F0-40EA-B27B-44339398BEAC}"/>
            </a:ext>
          </a:extLst>
        </xdr:cNvPr>
        <xdr:cNvCxnSpPr/>
      </xdr:nvCxnSpPr>
      <xdr:spPr>
        <a:xfrm flipV="1">
          <a:off x="3514725" y="3238500"/>
          <a:ext cx="342900" cy="723900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13</xdr:row>
      <xdr:rowOff>104775</xdr:rowOff>
    </xdr:from>
    <xdr:to>
      <xdr:col>7</xdr:col>
      <xdr:colOff>257175</xdr:colOff>
      <xdr:row>16</xdr:row>
      <xdr:rowOff>57150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91ADE6B1-0CF1-4D14-BE9B-CF742F451694}"/>
            </a:ext>
          </a:extLst>
        </xdr:cNvPr>
        <xdr:cNvCxnSpPr/>
      </xdr:nvCxnSpPr>
      <xdr:spPr>
        <a:xfrm flipV="1">
          <a:off x="4086225" y="2581275"/>
          <a:ext cx="638175" cy="523875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13</xdr:row>
      <xdr:rowOff>9525</xdr:rowOff>
    </xdr:from>
    <xdr:to>
      <xdr:col>10</xdr:col>
      <xdr:colOff>9525</xdr:colOff>
      <xdr:row>16</xdr:row>
      <xdr:rowOff>38101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B4766BAC-C894-43EB-AA48-7F1EDFA982E5}"/>
            </a:ext>
          </a:extLst>
        </xdr:cNvPr>
        <xdr:cNvCxnSpPr/>
      </xdr:nvCxnSpPr>
      <xdr:spPr>
        <a:xfrm flipV="1">
          <a:off x="5448300" y="2486025"/>
          <a:ext cx="733425" cy="600076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13</xdr:row>
      <xdr:rowOff>9525</xdr:rowOff>
    </xdr:from>
    <xdr:to>
      <xdr:col>10</xdr:col>
      <xdr:colOff>400051</xdr:colOff>
      <xdr:row>16</xdr:row>
      <xdr:rowOff>66676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CEE1F7EF-7001-42C0-ADBF-178EE8B6B892}"/>
            </a:ext>
          </a:extLst>
        </xdr:cNvPr>
        <xdr:cNvCxnSpPr/>
      </xdr:nvCxnSpPr>
      <xdr:spPr>
        <a:xfrm flipH="1" flipV="1">
          <a:off x="6448425" y="2486025"/>
          <a:ext cx="123826" cy="628651"/>
        </a:xfrm>
        <a:prstGeom prst="straightConnector1">
          <a:avLst/>
        </a:prstGeom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14</xdr:row>
      <xdr:rowOff>57150</xdr:rowOff>
    </xdr:from>
    <xdr:to>
      <xdr:col>3</xdr:col>
      <xdr:colOff>152400</xdr:colOff>
      <xdr:row>14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4EF8AD0-8719-4A49-A1F4-A3FAFDCB6045}"/>
            </a:ext>
          </a:extLst>
        </xdr:cNvPr>
        <xdr:cNvCxnSpPr/>
      </xdr:nvCxnSpPr>
      <xdr:spPr>
        <a:xfrm flipV="1">
          <a:off x="1790700" y="3771900"/>
          <a:ext cx="981075" cy="9525"/>
        </a:xfrm>
        <a:prstGeom prst="line">
          <a:avLst/>
        </a:prstGeom>
        <a:ln w="9525" cap="flat" cmpd="sng" algn="ctr">
          <a:solidFill>
            <a:schemeClr val="accent2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14</xdr:row>
      <xdr:rowOff>47625</xdr:rowOff>
    </xdr:from>
    <xdr:to>
      <xdr:col>6</xdr:col>
      <xdr:colOff>152400</xdr:colOff>
      <xdr:row>14</xdr:row>
      <xdr:rowOff>57150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0A1CAF6-550A-4AA7-9182-D2E9620B890B}"/>
            </a:ext>
          </a:extLst>
        </xdr:cNvPr>
        <xdr:cNvCxnSpPr/>
      </xdr:nvCxnSpPr>
      <xdr:spPr>
        <a:xfrm flipV="1">
          <a:off x="2695575" y="3514725"/>
          <a:ext cx="2133600" cy="9525"/>
        </a:xfrm>
        <a:prstGeom prst="line">
          <a:avLst/>
        </a:prstGeom>
        <a:ln w="9525" cap="flat" cmpd="sng" algn="ctr">
          <a:solidFill>
            <a:schemeClr val="accent2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14</xdr:row>
      <xdr:rowOff>38101</xdr:rowOff>
    </xdr:from>
    <xdr:to>
      <xdr:col>8</xdr:col>
      <xdr:colOff>685800</xdr:colOff>
      <xdr:row>14</xdr:row>
      <xdr:rowOff>47625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FB49636-1303-4C43-83B0-BF53F415DB28}"/>
            </a:ext>
          </a:extLst>
        </xdr:cNvPr>
        <xdr:cNvCxnSpPr/>
      </xdr:nvCxnSpPr>
      <xdr:spPr>
        <a:xfrm>
          <a:off x="4867275" y="3505201"/>
          <a:ext cx="2181225" cy="9524"/>
        </a:xfrm>
        <a:prstGeom prst="line">
          <a:avLst/>
        </a:prstGeom>
        <a:ln w="9525" cap="flat" cmpd="sng" algn="ctr">
          <a:solidFill>
            <a:schemeClr val="accent2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12</xdr:row>
      <xdr:rowOff>57150</xdr:rowOff>
    </xdr:from>
    <xdr:to>
      <xdr:col>7</xdr:col>
      <xdr:colOff>752475</xdr:colOff>
      <xdr:row>12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E3619CE-36B8-43BF-B749-377160E70422}"/>
            </a:ext>
          </a:extLst>
        </xdr:cNvPr>
        <xdr:cNvCxnSpPr/>
      </xdr:nvCxnSpPr>
      <xdr:spPr>
        <a:xfrm>
          <a:off x="3543300" y="3028950"/>
          <a:ext cx="1981200" cy="0"/>
        </a:xfrm>
        <a:prstGeom prst="line">
          <a:avLst/>
        </a:prstGeom>
        <a:ln>
          <a:headEnd type="arrow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64900</xdr:colOff>
      <xdr:row>12</xdr:row>
      <xdr:rowOff>47625</xdr:rowOff>
    </xdr:from>
    <xdr:to>
      <xdr:col>9</xdr:col>
      <xdr:colOff>619125</xdr:colOff>
      <xdr:row>12</xdr:row>
      <xdr:rowOff>47625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59666E8-6AB7-4F70-A549-8582A8D5651F}"/>
            </a:ext>
          </a:extLst>
        </xdr:cNvPr>
        <xdr:cNvCxnSpPr/>
      </xdr:nvCxnSpPr>
      <xdr:spPr>
        <a:xfrm>
          <a:off x="5684650" y="3019425"/>
          <a:ext cx="801875" cy="0"/>
        </a:xfrm>
        <a:prstGeom prst="line">
          <a:avLst/>
        </a:prstGeom>
        <a:ln>
          <a:headEnd type="arrow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12</xdr:row>
      <xdr:rowOff>38100</xdr:rowOff>
    </xdr:from>
    <xdr:to>
      <xdr:col>7</xdr:col>
      <xdr:colOff>266700</xdr:colOff>
      <xdr:row>13</xdr:row>
      <xdr:rowOff>76200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4ADCCE76-2999-4600-9A57-4051380A0F4A}"/>
            </a:ext>
          </a:extLst>
        </xdr:cNvPr>
        <xdr:cNvCxnSpPr/>
      </xdr:nvCxnSpPr>
      <xdr:spPr>
        <a:xfrm flipV="1">
          <a:off x="4962525" y="3009900"/>
          <a:ext cx="762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12</xdr:row>
      <xdr:rowOff>47625</xdr:rowOff>
    </xdr:from>
    <xdr:to>
      <xdr:col>8</xdr:col>
      <xdr:colOff>371475</xdr:colOff>
      <xdr:row>13</xdr:row>
      <xdr:rowOff>85725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E152282-1CC5-42F3-A0AF-1DA1F801C34F}"/>
            </a:ext>
          </a:extLst>
        </xdr:cNvPr>
        <xdr:cNvCxnSpPr/>
      </xdr:nvCxnSpPr>
      <xdr:spPr>
        <a:xfrm flipV="1">
          <a:off x="5915025" y="3019425"/>
          <a:ext cx="762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878666</xdr:colOff>
      <xdr:row>16</xdr:row>
      <xdr:rowOff>228600</xdr:rowOff>
    </xdr:from>
    <xdr:to>
      <xdr:col>8</xdr:col>
      <xdr:colOff>95250</xdr:colOff>
      <xdr:row>16</xdr:row>
      <xdr:rowOff>238125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1E2FF23F-69C7-41EE-9FB3-40DB2B3FB8C4}"/>
            </a:ext>
          </a:extLst>
        </xdr:cNvPr>
        <xdr:cNvCxnSpPr/>
      </xdr:nvCxnSpPr>
      <xdr:spPr>
        <a:xfrm flipV="1">
          <a:off x="3726641" y="4191000"/>
          <a:ext cx="1988359" cy="9525"/>
        </a:xfrm>
        <a:prstGeom prst="line">
          <a:avLst/>
        </a:prstGeom>
        <a:ln>
          <a:headEnd type="arrow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552450</xdr:colOff>
      <xdr:row>18</xdr:row>
      <xdr:rowOff>57150</xdr:rowOff>
    </xdr:from>
    <xdr:to>
      <xdr:col>8</xdr:col>
      <xdr:colOff>190500</xdr:colOff>
      <xdr:row>18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6699E7CB-AAEA-4DDC-B605-92FD13699085}"/>
            </a:ext>
          </a:extLst>
        </xdr:cNvPr>
        <xdr:cNvCxnSpPr/>
      </xdr:nvCxnSpPr>
      <xdr:spPr>
        <a:xfrm>
          <a:off x="3400425" y="4514850"/>
          <a:ext cx="2409825" cy="0"/>
        </a:xfrm>
        <a:prstGeom prst="line">
          <a:avLst/>
        </a:prstGeom>
        <a:ln>
          <a:headEnd type="arrow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398997</xdr:colOff>
      <xdr:row>18</xdr:row>
      <xdr:rowOff>57150</xdr:rowOff>
    </xdr:from>
    <xdr:to>
      <xdr:col>9</xdr:col>
      <xdr:colOff>494298</xdr:colOff>
      <xdr:row>18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41314C1-949A-48CF-9AEF-82CC9CD6C187}"/>
            </a:ext>
          </a:extLst>
        </xdr:cNvPr>
        <xdr:cNvCxnSpPr/>
      </xdr:nvCxnSpPr>
      <xdr:spPr>
        <a:xfrm flipV="1">
          <a:off x="6018747" y="4514850"/>
          <a:ext cx="609651" cy="9525"/>
        </a:xfrm>
        <a:prstGeom prst="line">
          <a:avLst/>
        </a:prstGeom>
        <a:ln>
          <a:headEnd type="arrow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64620</xdr:colOff>
      <xdr:row>18</xdr:row>
      <xdr:rowOff>38100</xdr:rowOff>
    </xdr:from>
    <xdr:to>
      <xdr:col>11</xdr:col>
      <xdr:colOff>1104900</xdr:colOff>
      <xdr:row>18</xdr:row>
      <xdr:rowOff>38101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E8DAE8D8-E7A3-40C1-8845-6A0EDD4E2A6D}"/>
            </a:ext>
          </a:extLst>
        </xdr:cNvPr>
        <xdr:cNvCxnSpPr/>
      </xdr:nvCxnSpPr>
      <xdr:spPr>
        <a:xfrm flipV="1">
          <a:off x="6808320" y="4495800"/>
          <a:ext cx="2126130" cy="1"/>
        </a:xfrm>
        <a:prstGeom prst="line">
          <a:avLst/>
        </a:prstGeom>
        <a:ln>
          <a:headEnd type="arrow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15</xdr:row>
      <xdr:rowOff>152400</xdr:rowOff>
    </xdr:from>
    <xdr:to>
      <xdr:col>7</xdr:col>
      <xdr:colOff>495300</xdr:colOff>
      <xdr:row>16</xdr:row>
      <xdr:rowOff>142875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6901380C-F2C4-449E-AFB1-DB1E26AB8D87}"/>
            </a:ext>
          </a:extLst>
        </xdr:cNvPr>
        <xdr:cNvCxnSpPr/>
      </xdr:nvCxnSpPr>
      <xdr:spPr>
        <a:xfrm flipH="1">
          <a:off x="4324350" y="3009900"/>
          <a:ext cx="7620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18</xdr:row>
      <xdr:rowOff>110013</xdr:rowOff>
    </xdr:from>
    <xdr:to>
      <xdr:col>7</xdr:col>
      <xdr:colOff>66675</xdr:colOff>
      <xdr:row>20</xdr:row>
      <xdr:rowOff>32861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DB8661FE-8493-441C-AA4D-DD06F7995B5D}"/>
            </a:ext>
          </a:extLst>
        </xdr:cNvPr>
        <xdr:cNvCxnSpPr/>
      </xdr:nvCxnSpPr>
      <xdr:spPr>
        <a:xfrm flipV="1">
          <a:off x="3800475" y="3539013"/>
          <a:ext cx="171450" cy="3038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18</xdr:row>
      <xdr:rowOff>62388</xdr:rowOff>
    </xdr:from>
    <xdr:to>
      <xdr:col>9</xdr:col>
      <xdr:colOff>381000</xdr:colOff>
      <xdr:row>20</xdr:row>
      <xdr:rowOff>28575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7765671-B0FD-4D9B-9202-363A74CE086A}"/>
            </a:ext>
          </a:extLst>
        </xdr:cNvPr>
        <xdr:cNvCxnSpPr/>
      </xdr:nvCxnSpPr>
      <xdr:spPr>
        <a:xfrm flipH="1" flipV="1">
          <a:off x="5486400" y="3491388"/>
          <a:ext cx="19050" cy="3471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361950</xdr:colOff>
      <xdr:row>18</xdr:row>
      <xdr:rowOff>81438</xdr:rowOff>
    </xdr:from>
    <xdr:to>
      <xdr:col>11</xdr:col>
      <xdr:colOff>381000</xdr:colOff>
      <xdr:row>20</xdr:row>
      <xdr:rowOff>47625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EB083BF0-B426-4562-835C-259C53D68EBC}"/>
            </a:ext>
          </a:extLst>
        </xdr:cNvPr>
        <xdr:cNvCxnSpPr/>
      </xdr:nvCxnSpPr>
      <xdr:spPr>
        <a:xfrm flipH="1" flipV="1">
          <a:off x="6934200" y="3510438"/>
          <a:ext cx="19050" cy="3471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D4AA2-0466-4018-B87D-F4DB55B9D536}">
  <dimension ref="B2:M16"/>
  <sheetViews>
    <sheetView showGridLines="0" tabSelected="1" zoomScale="80" zoomScaleNormal="80" workbookViewId="0">
      <selection activeCell="G19" sqref="G19"/>
    </sheetView>
  </sheetViews>
  <sheetFormatPr defaultRowHeight="19.95" customHeight="1" x14ac:dyDescent="0.3"/>
  <cols>
    <col min="1" max="1" width="4.109375" style="1" customWidth="1"/>
    <col min="2" max="2" width="17.77734375" style="1" customWidth="1"/>
    <col min="3" max="3" width="19.5546875" style="1" customWidth="1"/>
    <col min="4" max="4" width="21" style="1" customWidth="1"/>
    <col min="5" max="5" width="8.88671875" style="1"/>
    <col min="6" max="6" width="3.109375" style="1" customWidth="1"/>
    <col min="7" max="10" width="8.88671875" style="1"/>
    <col min="11" max="11" width="16.5546875" style="1" customWidth="1"/>
    <col min="12" max="12" width="15.5546875" style="1" customWidth="1"/>
    <col min="13" max="13" width="20.109375" style="1" customWidth="1"/>
    <col min="14" max="16384" width="8.88671875" style="1"/>
  </cols>
  <sheetData>
    <row r="2" spans="2:13" ht="19.95" customHeight="1" thickBot="1" x14ac:dyDescent="0.35">
      <c r="B2" s="53" t="s">
        <v>103</v>
      </c>
      <c r="C2" s="53"/>
      <c r="D2" s="53"/>
      <c r="E2" s="53"/>
      <c r="F2" s="53"/>
      <c r="K2" s="53" t="s">
        <v>129</v>
      </c>
      <c r="L2" s="53"/>
      <c r="M2" s="53"/>
    </row>
    <row r="3" spans="2:13" ht="19.95" customHeight="1" thickTop="1" x14ac:dyDescent="0.3"/>
    <row r="4" spans="2:13" ht="19.95" customHeight="1" x14ac:dyDescent="0.3">
      <c r="B4" s="45" t="s">
        <v>20</v>
      </c>
      <c r="C4" s="45" t="s">
        <v>21</v>
      </c>
      <c r="D4" s="45" t="s">
        <v>22</v>
      </c>
      <c r="K4" s="45" t="s">
        <v>20</v>
      </c>
      <c r="L4" s="45" t="s">
        <v>21</v>
      </c>
      <c r="M4" s="45" t="s">
        <v>22</v>
      </c>
    </row>
    <row r="5" spans="2:13" ht="19.95" customHeight="1" x14ac:dyDescent="0.3">
      <c r="B5" s="18">
        <v>85000</v>
      </c>
      <c r="C5" s="18">
        <v>78000</v>
      </c>
      <c r="D5" s="4" t="str">
        <f>IF(C5&gt;B5, "Over Budget", "Within Budget")</f>
        <v>Within Budget</v>
      </c>
      <c r="K5" s="18">
        <v>85000</v>
      </c>
      <c r="L5" s="18">
        <v>78000</v>
      </c>
      <c r="M5" s="4"/>
    </row>
    <row r="6" spans="2:13" ht="19.95" customHeight="1" x14ac:dyDescent="0.3">
      <c r="B6" s="18">
        <v>50000</v>
      </c>
      <c r="C6" s="18">
        <v>65000</v>
      </c>
      <c r="D6" s="4" t="str">
        <f t="shared" ref="D6:D8" si="0">IF(C6&gt;B6, "Over Budget", "Within Budget")</f>
        <v>Over Budget</v>
      </c>
      <c r="K6" s="18">
        <v>50000</v>
      </c>
      <c r="L6" s="18">
        <v>65000</v>
      </c>
      <c r="M6" s="4"/>
    </row>
    <row r="7" spans="2:13" ht="19.95" customHeight="1" x14ac:dyDescent="0.3">
      <c r="B7" s="18">
        <v>37000</v>
      </c>
      <c r="C7" s="18">
        <v>38000</v>
      </c>
      <c r="D7" s="4" t="str">
        <f t="shared" si="0"/>
        <v>Over Budget</v>
      </c>
      <c r="K7" s="18">
        <v>37000</v>
      </c>
      <c r="L7" s="18">
        <v>38000</v>
      </c>
      <c r="M7" s="4"/>
    </row>
    <row r="8" spans="2:13" ht="19.95" customHeight="1" x14ac:dyDescent="0.3">
      <c r="B8" s="18">
        <v>95000</v>
      </c>
      <c r="C8" s="18">
        <v>89000</v>
      </c>
      <c r="D8" s="4" t="str">
        <f t="shared" si="0"/>
        <v>Within Budget</v>
      </c>
      <c r="K8" s="18">
        <v>95000</v>
      </c>
      <c r="L8" s="18">
        <v>89000</v>
      </c>
      <c r="M8" s="4"/>
    </row>
    <row r="10" spans="2:13" ht="19.95" customHeight="1" x14ac:dyDescent="0.3">
      <c r="B10" s="20" t="s">
        <v>132</v>
      </c>
      <c r="C10" s="58" t="s">
        <v>104</v>
      </c>
      <c r="D10" s="58"/>
      <c r="E10" s="58"/>
      <c r="F10" s="59"/>
    </row>
    <row r="12" spans="2:13" ht="19.95" customHeight="1" x14ac:dyDescent="0.3">
      <c r="B12" s="4"/>
      <c r="C12" s="21" t="s">
        <v>25</v>
      </c>
      <c r="D12" s="54" t="s">
        <v>26</v>
      </c>
      <c r="E12" s="54"/>
      <c r="F12" s="54"/>
    </row>
    <row r="13" spans="2:13" ht="19.95" customHeight="1" x14ac:dyDescent="0.3">
      <c r="B13" s="15" t="s">
        <v>17</v>
      </c>
      <c r="C13" s="15" t="s">
        <v>105</v>
      </c>
      <c r="D13" s="55" t="b">
        <v>0</v>
      </c>
      <c r="E13" s="55"/>
      <c r="F13" s="55"/>
    </row>
    <row r="14" spans="2:13" ht="19.95" customHeight="1" x14ac:dyDescent="0.3">
      <c r="B14" s="15" t="s">
        <v>18</v>
      </c>
      <c r="C14" s="4" t="s">
        <v>23</v>
      </c>
      <c r="D14" s="56" t="s">
        <v>27</v>
      </c>
      <c r="E14" s="56"/>
      <c r="F14" s="56"/>
    </row>
    <row r="15" spans="2:13" ht="19.95" customHeight="1" x14ac:dyDescent="0.3">
      <c r="B15" s="15" t="s">
        <v>19</v>
      </c>
      <c r="C15" s="4" t="s">
        <v>24</v>
      </c>
      <c r="D15" s="57" t="s">
        <v>28</v>
      </c>
      <c r="E15" s="57"/>
      <c r="F15" s="57"/>
    </row>
    <row r="16" spans="2:13" ht="19.95" customHeight="1" x14ac:dyDescent="0.3">
      <c r="B16" s="16" t="s">
        <v>30</v>
      </c>
      <c r="C16" s="3" t="s">
        <v>29</v>
      </c>
    </row>
  </sheetData>
  <mergeCells count="7">
    <mergeCell ref="K2:M2"/>
    <mergeCell ref="D12:F12"/>
    <mergeCell ref="D13:F13"/>
    <mergeCell ref="D14:F14"/>
    <mergeCell ref="D15:F15"/>
    <mergeCell ref="B2:F2"/>
    <mergeCell ref="C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315-E752-459A-A4CC-4A21A9BE10D9}">
  <dimension ref="B2:N41"/>
  <sheetViews>
    <sheetView showGridLines="0" zoomScale="80" zoomScaleNormal="80" workbookViewId="0">
      <selection activeCell="M26" sqref="M26"/>
    </sheetView>
  </sheetViews>
  <sheetFormatPr defaultRowHeight="19.95" customHeight="1" x14ac:dyDescent="0.3"/>
  <cols>
    <col min="1" max="1" width="4.6640625" style="1" customWidth="1"/>
    <col min="2" max="2" width="13.88671875" style="1" customWidth="1"/>
    <col min="3" max="3" width="21" style="1" customWidth="1"/>
    <col min="4" max="4" width="15.88671875" style="1" customWidth="1"/>
    <col min="5" max="5" width="15.109375" style="1" customWidth="1"/>
    <col min="6" max="6" width="10.5546875" style="1" customWidth="1"/>
    <col min="7" max="10" width="8.88671875" style="1"/>
    <col min="11" max="11" width="17.6640625" style="1" customWidth="1"/>
    <col min="12" max="12" width="14.77734375" style="1" customWidth="1"/>
    <col min="13" max="13" width="12.33203125" style="1" customWidth="1"/>
    <col min="14" max="14" width="16.109375" style="1" customWidth="1"/>
    <col min="15" max="16384" width="8.88671875" style="1"/>
  </cols>
  <sheetData>
    <row r="2" spans="2:14" ht="19.95" customHeight="1" thickBot="1" x14ac:dyDescent="0.35">
      <c r="B2" s="53" t="s">
        <v>107</v>
      </c>
      <c r="C2" s="53"/>
      <c r="D2" s="53"/>
      <c r="E2" s="53"/>
      <c r="K2" s="53" t="s">
        <v>129</v>
      </c>
      <c r="L2" s="53"/>
      <c r="M2" s="53"/>
      <c r="N2" s="53"/>
    </row>
    <row r="3" spans="2:14" ht="19.95" customHeight="1" thickTop="1" x14ac:dyDescent="0.3"/>
    <row r="4" spans="2:14" ht="19.95" customHeight="1" x14ac:dyDescent="0.3">
      <c r="B4" s="2" t="s">
        <v>40</v>
      </c>
      <c r="C4" s="2" t="s">
        <v>41</v>
      </c>
      <c r="D4" s="2" t="s">
        <v>42</v>
      </c>
      <c r="K4" s="45" t="s">
        <v>34</v>
      </c>
      <c r="L4" s="45" t="s">
        <v>31</v>
      </c>
      <c r="M4" s="45" t="s">
        <v>5</v>
      </c>
    </row>
    <row r="5" spans="2:14" ht="19.95" customHeight="1" x14ac:dyDescent="0.3">
      <c r="B5" s="45" t="s">
        <v>34</v>
      </c>
      <c r="C5" s="45" t="s">
        <v>31</v>
      </c>
      <c r="D5" s="45" t="s">
        <v>5</v>
      </c>
      <c r="K5" s="4">
        <v>50625</v>
      </c>
      <c r="L5" s="4" t="s">
        <v>9</v>
      </c>
      <c r="M5" s="17">
        <v>5.25</v>
      </c>
    </row>
    <row r="6" spans="2:14" ht="19.95" customHeight="1" x14ac:dyDescent="0.3">
      <c r="B6" s="4">
        <v>50625</v>
      </c>
      <c r="C6" s="4" t="s">
        <v>9</v>
      </c>
      <c r="D6" s="17">
        <v>5.25</v>
      </c>
      <c r="K6" s="4">
        <v>50630</v>
      </c>
      <c r="L6" s="4" t="s">
        <v>33</v>
      </c>
      <c r="M6" s="17">
        <v>10.5</v>
      </c>
    </row>
    <row r="7" spans="2:14" ht="19.95" customHeight="1" x14ac:dyDescent="0.3">
      <c r="B7" s="4">
        <v>50630</v>
      </c>
      <c r="C7" s="4" t="s">
        <v>33</v>
      </c>
      <c r="D7" s="17">
        <v>10.5</v>
      </c>
      <c r="K7" s="4">
        <v>50633</v>
      </c>
      <c r="L7" s="4" t="s">
        <v>8</v>
      </c>
      <c r="M7" s="17">
        <v>15</v>
      </c>
    </row>
    <row r="8" spans="2:14" ht="19.95" customHeight="1" x14ac:dyDescent="0.3">
      <c r="B8" s="4">
        <v>50633</v>
      </c>
      <c r="C8" s="4" t="s">
        <v>8</v>
      </c>
      <c r="D8" s="17">
        <v>15</v>
      </c>
      <c r="K8" s="4">
        <v>50642</v>
      </c>
      <c r="L8" s="4" t="s">
        <v>35</v>
      </c>
      <c r="M8" s="17">
        <v>85</v>
      </c>
    </row>
    <row r="9" spans="2:14" ht="19.95" customHeight="1" x14ac:dyDescent="0.3">
      <c r="B9" s="4">
        <v>50642</v>
      </c>
      <c r="C9" s="4" t="s">
        <v>35</v>
      </c>
      <c r="D9" s="17">
        <v>85</v>
      </c>
      <c r="K9" s="4">
        <v>50645</v>
      </c>
      <c r="L9" s="4" t="s">
        <v>36</v>
      </c>
      <c r="M9" s="17">
        <v>100</v>
      </c>
    </row>
    <row r="10" spans="2:14" ht="19.95" customHeight="1" x14ac:dyDescent="0.3">
      <c r="B10" s="4">
        <v>50645</v>
      </c>
      <c r="C10" s="4" t="s">
        <v>36</v>
      </c>
      <c r="D10" s="17">
        <v>100</v>
      </c>
    </row>
    <row r="11" spans="2:14" ht="19.95" customHeight="1" x14ac:dyDescent="0.3">
      <c r="C11" s="3" t="s">
        <v>106</v>
      </c>
      <c r="K11" s="44" t="s">
        <v>37</v>
      </c>
      <c r="L11" s="44"/>
    </row>
    <row r="12" spans="2:14" ht="19.95" customHeight="1" x14ac:dyDescent="0.3">
      <c r="K12" s="45" t="s">
        <v>34</v>
      </c>
      <c r="L12" s="45" t="s">
        <v>5</v>
      </c>
      <c r="M12" s="45" t="s">
        <v>6</v>
      </c>
      <c r="N12" s="45" t="s">
        <v>32</v>
      </c>
    </row>
    <row r="13" spans="2:14" ht="19.95" customHeight="1" x14ac:dyDescent="0.3">
      <c r="B13" s="61" t="s">
        <v>37</v>
      </c>
      <c r="C13" s="61"/>
      <c r="K13" s="49">
        <v>50625</v>
      </c>
      <c r="L13" s="50"/>
      <c r="M13" s="49">
        <v>20</v>
      </c>
      <c r="N13" s="46"/>
    </row>
    <row r="14" spans="2:14" ht="19.95" customHeight="1" x14ac:dyDescent="0.3">
      <c r="B14" s="45" t="s">
        <v>34</v>
      </c>
      <c r="C14" s="45" t="s">
        <v>5</v>
      </c>
      <c r="D14" s="45" t="s">
        <v>6</v>
      </c>
      <c r="E14" s="45" t="s">
        <v>32</v>
      </c>
      <c r="K14" s="4">
        <v>50630</v>
      </c>
      <c r="L14" s="17"/>
      <c r="M14" s="4">
        <v>3</v>
      </c>
      <c r="N14" s="17"/>
    </row>
    <row r="15" spans="2:14" ht="19.95" customHeight="1" x14ac:dyDescent="0.3">
      <c r="B15" s="49">
        <v>50625</v>
      </c>
      <c r="C15" s="51">
        <f>VLOOKUP(B15, table_array, 3, FALSE)</f>
        <v>5.25</v>
      </c>
      <c r="D15" s="49">
        <v>20</v>
      </c>
      <c r="E15" s="46">
        <f>D15*C15</f>
        <v>105</v>
      </c>
      <c r="K15" s="4">
        <v>50642</v>
      </c>
      <c r="L15" s="17"/>
      <c r="M15" s="4">
        <v>1</v>
      </c>
      <c r="N15" s="17"/>
    </row>
    <row r="16" spans="2:14" ht="19.95" customHeight="1" x14ac:dyDescent="0.3">
      <c r="B16" s="4">
        <v>50630</v>
      </c>
      <c r="C16" s="17">
        <f>VLOOKUP(B16, table_array, 3, FALSE)</f>
        <v>10.5</v>
      </c>
      <c r="D16" s="4">
        <v>3</v>
      </c>
      <c r="E16" s="17">
        <f t="shared" ref="E16:E17" si="0">D16*C16</f>
        <v>31.5</v>
      </c>
      <c r="M16" s="4" t="s">
        <v>7</v>
      </c>
      <c r="N16" s="17"/>
    </row>
    <row r="17" spans="2:14" ht="19.95" customHeight="1" x14ac:dyDescent="0.3">
      <c r="B17" s="4">
        <v>50642</v>
      </c>
      <c r="C17" s="17">
        <f>VLOOKUP(B17, table_array, 3, FALSE)</f>
        <v>85</v>
      </c>
      <c r="D17" s="4">
        <v>1</v>
      </c>
      <c r="E17" s="17">
        <f t="shared" si="0"/>
        <v>85</v>
      </c>
      <c r="K17" s="6"/>
      <c r="M17" s="4" t="s">
        <v>38</v>
      </c>
      <c r="N17" s="7">
        <v>0.05</v>
      </c>
    </row>
    <row r="18" spans="2:14" ht="19.95" customHeight="1" x14ac:dyDescent="0.3">
      <c r="D18" s="4" t="s">
        <v>7</v>
      </c>
      <c r="E18" s="17">
        <f>SUM(E15:E17)</f>
        <v>221.5</v>
      </c>
      <c r="M18" s="13" t="s">
        <v>39</v>
      </c>
      <c r="N18" s="22"/>
    </row>
    <row r="19" spans="2:14" ht="19.95" customHeight="1" x14ac:dyDescent="0.3">
      <c r="B19" s="6"/>
      <c r="D19" s="4" t="s">
        <v>38</v>
      </c>
      <c r="E19" s="7">
        <v>0.05</v>
      </c>
    </row>
    <row r="20" spans="2:14" ht="19.95" customHeight="1" x14ac:dyDescent="0.3">
      <c r="D20" s="13" t="s">
        <v>39</v>
      </c>
      <c r="E20" s="22">
        <f>E18*(1+E19)</f>
        <v>232.57500000000002</v>
      </c>
    </row>
    <row r="22" spans="2:14" ht="19.95" customHeight="1" x14ac:dyDescent="0.3">
      <c r="B22" s="8" t="s">
        <v>43</v>
      </c>
      <c r="C22" s="12" t="s">
        <v>102</v>
      </c>
      <c r="D22" s="12"/>
      <c r="E22" s="12"/>
    </row>
    <row r="23" spans="2:14" ht="19.95" customHeight="1" x14ac:dyDescent="0.3">
      <c r="B23" s="62" t="s">
        <v>108</v>
      </c>
      <c r="C23" s="62"/>
      <c r="D23" s="62"/>
      <c r="E23" s="62"/>
      <c r="F23" s="9"/>
    </row>
    <row r="24" spans="2:14" ht="19.95" customHeight="1" x14ac:dyDescent="0.3">
      <c r="B24" s="62" t="s">
        <v>109</v>
      </c>
      <c r="C24" s="62"/>
      <c r="D24" s="62"/>
      <c r="E24" s="62"/>
    </row>
    <row r="25" spans="2:14" ht="19.95" customHeight="1" x14ac:dyDescent="0.3">
      <c r="B25" s="60" t="s">
        <v>44</v>
      </c>
      <c r="C25" s="60"/>
      <c r="D25" s="60"/>
      <c r="E25" s="60"/>
    </row>
    <row r="40" spans="3:3" ht="19.95" customHeight="1" x14ac:dyDescent="0.3">
      <c r="C40" s="10"/>
    </row>
    <row r="41" spans="3:3" ht="19.95" customHeight="1" x14ac:dyDescent="0.3">
      <c r="C41" s="11"/>
    </row>
  </sheetData>
  <mergeCells count="6">
    <mergeCell ref="B25:E25"/>
    <mergeCell ref="K2:N2"/>
    <mergeCell ref="B13:C13"/>
    <mergeCell ref="B2:E2"/>
    <mergeCell ref="B24:E24"/>
    <mergeCell ref="B23:E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95DA5-8A29-4B57-8FD9-AEC2995420A8}">
  <dimension ref="B2:Q23"/>
  <sheetViews>
    <sheetView showGridLines="0" zoomScale="80" zoomScaleNormal="80" workbookViewId="0">
      <selection activeCell="Q13" sqref="Q13"/>
    </sheetView>
  </sheetViews>
  <sheetFormatPr defaultRowHeight="19.95" customHeight="1" x14ac:dyDescent="0.3"/>
  <cols>
    <col min="1" max="1" width="4.33203125" style="1" customWidth="1"/>
    <col min="2" max="2" width="11.88671875" style="1" customWidth="1"/>
    <col min="3" max="3" width="17" style="1" customWidth="1"/>
    <col min="4" max="4" width="12.88671875" style="1" customWidth="1"/>
    <col min="5" max="5" width="17.6640625" style="1" bestFit="1" customWidth="1"/>
    <col min="6" max="13" width="8.88671875" style="1"/>
    <col min="14" max="14" width="13.109375" style="1" customWidth="1"/>
    <col min="15" max="15" width="15" style="1" customWidth="1"/>
    <col min="16" max="16" width="13.44140625" style="1" customWidth="1"/>
    <col min="17" max="17" width="18.21875" style="1" customWidth="1"/>
    <col min="18" max="16384" width="8.88671875" style="1"/>
  </cols>
  <sheetData>
    <row r="2" spans="2:17" ht="19.95" customHeight="1" thickBot="1" x14ac:dyDescent="0.35">
      <c r="B2" s="53" t="s">
        <v>115</v>
      </c>
      <c r="C2" s="53"/>
      <c r="D2" s="53"/>
      <c r="E2" s="53"/>
      <c r="F2"/>
      <c r="G2"/>
      <c r="H2"/>
      <c r="I2"/>
      <c r="N2" s="53" t="s">
        <v>129</v>
      </c>
      <c r="O2" s="53"/>
      <c r="P2" s="53"/>
      <c r="Q2" s="53"/>
    </row>
    <row r="3" spans="2:17" ht="19.95" customHeight="1" thickTop="1" x14ac:dyDescent="0.3"/>
    <row r="4" spans="2:17" s="23" customFormat="1" ht="19.95" customHeight="1" x14ac:dyDescent="0.3">
      <c r="B4" s="45" t="s">
        <v>4</v>
      </c>
      <c r="C4" s="45" t="s">
        <v>101</v>
      </c>
      <c r="D4" s="45" t="s">
        <v>59</v>
      </c>
      <c r="N4" s="45" t="s">
        <v>4</v>
      </c>
      <c r="O4" s="45" t="s">
        <v>101</v>
      </c>
      <c r="P4" s="45" t="s">
        <v>59</v>
      </c>
    </row>
    <row r="5" spans="2:17" ht="19.95" customHeight="1" x14ac:dyDescent="0.3">
      <c r="B5" s="4" t="s">
        <v>57</v>
      </c>
      <c r="C5" s="4" t="s">
        <v>61</v>
      </c>
      <c r="D5" s="17">
        <v>5</v>
      </c>
      <c r="N5" s="4" t="s">
        <v>57</v>
      </c>
      <c r="O5" s="4" t="s">
        <v>61</v>
      </c>
      <c r="P5" s="17">
        <v>5</v>
      </c>
    </row>
    <row r="6" spans="2:17" ht="19.95" customHeight="1" x14ac:dyDescent="0.3">
      <c r="B6" s="4" t="s">
        <v>8</v>
      </c>
      <c r="C6" s="4" t="s">
        <v>62</v>
      </c>
      <c r="D6" s="17">
        <v>3</v>
      </c>
      <c r="N6" s="4" t="s">
        <v>8</v>
      </c>
      <c r="O6" s="4" t="s">
        <v>62</v>
      </c>
      <c r="P6" s="17">
        <v>3</v>
      </c>
    </row>
    <row r="7" spans="2:17" ht="19.95" customHeight="1" x14ac:dyDescent="0.3">
      <c r="B7" s="4" t="s">
        <v>58</v>
      </c>
      <c r="C7" s="4" t="s">
        <v>61</v>
      </c>
      <c r="D7" s="17">
        <v>10</v>
      </c>
      <c r="N7" s="4" t="s">
        <v>58</v>
      </c>
      <c r="O7" s="4" t="s">
        <v>61</v>
      </c>
      <c r="P7" s="17">
        <v>10</v>
      </c>
    </row>
    <row r="8" spans="2:17" ht="19.95" customHeight="1" x14ac:dyDescent="0.3">
      <c r="B8" s="4" t="s">
        <v>9</v>
      </c>
      <c r="C8" s="4" t="s">
        <v>62</v>
      </c>
      <c r="D8" s="17">
        <v>5.5</v>
      </c>
      <c r="N8" s="4" t="s">
        <v>9</v>
      </c>
      <c r="O8" s="4" t="s">
        <v>62</v>
      </c>
      <c r="P8" s="17">
        <v>5.5</v>
      </c>
    </row>
    <row r="9" spans="2:17" ht="19.95" customHeight="1" x14ac:dyDescent="0.3">
      <c r="B9" s="4" t="s">
        <v>35</v>
      </c>
      <c r="C9" s="4" t="s">
        <v>62</v>
      </c>
      <c r="D9" s="17">
        <v>7</v>
      </c>
      <c r="N9" s="4" t="s">
        <v>35</v>
      </c>
      <c r="O9" s="4" t="s">
        <v>62</v>
      </c>
      <c r="P9" s="17">
        <v>7</v>
      </c>
    </row>
    <row r="11" spans="2:17" ht="19.95" customHeight="1" x14ac:dyDescent="0.3">
      <c r="B11" s="61" t="s">
        <v>116</v>
      </c>
      <c r="C11" s="61"/>
      <c r="N11" s="61" t="s">
        <v>116</v>
      </c>
      <c r="O11" s="61"/>
    </row>
    <row r="12" spans="2:17" s="23" customFormat="1" ht="19.95" customHeight="1" x14ac:dyDescent="0.3">
      <c r="B12" s="45" t="s">
        <v>4</v>
      </c>
      <c r="C12" s="45" t="s">
        <v>22</v>
      </c>
      <c r="D12" s="45" t="s">
        <v>6</v>
      </c>
      <c r="E12" s="45" t="s">
        <v>60</v>
      </c>
      <c r="N12" s="45" t="s">
        <v>4</v>
      </c>
      <c r="O12" s="45" t="s">
        <v>22</v>
      </c>
      <c r="P12" s="45" t="s">
        <v>6</v>
      </c>
      <c r="Q12" s="45" t="s">
        <v>60</v>
      </c>
    </row>
    <row r="13" spans="2:17" ht="19.95" customHeight="1" x14ac:dyDescent="0.3">
      <c r="B13" s="4" t="s">
        <v>57</v>
      </c>
      <c r="C13" s="4" t="str">
        <f>IF(VLOOKUP(B13, product_status, 2, FALSE)="Available", "In Stock", "Not in Stock")</f>
        <v>In Stock</v>
      </c>
      <c r="D13" s="4">
        <v>5</v>
      </c>
      <c r="E13" s="17">
        <f>IF(C13="In Stock", D13*VLOOKUP(B13,product_status,3, FALSE), "Coming soon...")</f>
        <v>25</v>
      </c>
      <c r="N13" s="4" t="s">
        <v>57</v>
      </c>
      <c r="O13" s="4"/>
      <c r="P13" s="4">
        <v>5</v>
      </c>
      <c r="Q13" s="17"/>
    </row>
    <row r="14" spans="2:17" ht="19.95" customHeight="1" x14ac:dyDescent="0.3">
      <c r="B14" s="4" t="s">
        <v>8</v>
      </c>
      <c r="C14" s="4" t="str">
        <f>IF(VLOOKUP(B14, product_status, 2, FALSE)="Available", "In Stock", "Not in Stock")</f>
        <v>Not in Stock</v>
      </c>
      <c r="D14" s="4">
        <v>2</v>
      </c>
      <c r="E14" s="17" t="str">
        <f>IF(C14="In Stock", D14*VLOOKUP(B14,product_status,3, FALSE), "Coming soon...")</f>
        <v>Coming soon...</v>
      </c>
      <c r="N14" s="4" t="s">
        <v>8</v>
      </c>
      <c r="O14" s="4"/>
      <c r="P14" s="4">
        <v>2</v>
      </c>
      <c r="Q14" s="5"/>
    </row>
    <row r="15" spans="2:17" ht="19.95" customHeight="1" x14ac:dyDescent="0.3">
      <c r="B15" s="4" t="s">
        <v>58</v>
      </c>
      <c r="C15" s="4" t="str">
        <f>IF(VLOOKUP(B15, product_status, 2, FALSE)="Available", "In Stock", "Not in Stock")</f>
        <v>In Stock</v>
      </c>
      <c r="D15" s="4">
        <v>1</v>
      </c>
      <c r="E15" s="17">
        <f>IF(C15="In Stock", D15*VLOOKUP(B15,product_status,3, FALSE), "Coming soon...")</f>
        <v>10</v>
      </c>
      <c r="N15" s="4" t="s">
        <v>58</v>
      </c>
      <c r="O15" s="4"/>
      <c r="P15" s="4">
        <v>1</v>
      </c>
      <c r="Q15" s="17"/>
    </row>
    <row r="16" spans="2:17" ht="19.95" customHeight="1" x14ac:dyDescent="0.3">
      <c r="B16" s="4" t="s">
        <v>9</v>
      </c>
      <c r="C16" s="4" t="str">
        <f>IF(VLOOKUP(B16, product_status, 2, FALSE)="Available", "In Stock", "Not in Stock")</f>
        <v>Not in Stock</v>
      </c>
      <c r="D16" s="4">
        <v>5</v>
      </c>
      <c r="E16" s="17" t="str">
        <f>IF(C16="In Stock", D16*VLOOKUP(B16,product_status,3, FALSE), "Coming soon...")</f>
        <v>Coming soon...</v>
      </c>
      <c r="N16" s="4" t="s">
        <v>9</v>
      </c>
      <c r="O16" s="4"/>
      <c r="P16" s="4">
        <v>5</v>
      </c>
      <c r="Q16" s="5"/>
    </row>
    <row r="17" spans="2:17" ht="19.95" customHeight="1" x14ac:dyDescent="0.3">
      <c r="D17" s="30" t="s">
        <v>7</v>
      </c>
      <c r="E17" s="17">
        <f>SUM(E13:E16)</f>
        <v>35</v>
      </c>
      <c r="P17" s="30" t="s">
        <v>7</v>
      </c>
      <c r="Q17" s="31"/>
    </row>
    <row r="19" spans="2:17" ht="19.95" customHeight="1" x14ac:dyDescent="0.3">
      <c r="B19" s="19" t="s">
        <v>117</v>
      </c>
      <c r="C19" s="63" t="s">
        <v>118</v>
      </c>
      <c r="D19" s="63"/>
      <c r="E19" s="63"/>
      <c r="F19" s="63"/>
      <c r="G19" s="63"/>
      <c r="H19" s="63"/>
      <c r="I19" s="63"/>
    </row>
    <row r="22" spans="2:17" ht="19.95" customHeight="1" x14ac:dyDescent="0.3">
      <c r="C22" s="14" t="s">
        <v>63</v>
      </c>
      <c r="D22" s="6" t="s">
        <v>65</v>
      </c>
      <c r="E22" s="6"/>
      <c r="G22" s="6" t="s">
        <v>66</v>
      </c>
      <c r="H22" s="6"/>
      <c r="I22" s="6" t="s">
        <v>64</v>
      </c>
      <c r="J22" s="6"/>
    </row>
    <row r="23" spans="2:17" ht="19.95" customHeight="1" x14ac:dyDescent="0.3">
      <c r="C23" s="16" t="s">
        <v>100</v>
      </c>
    </row>
  </sheetData>
  <mergeCells count="5">
    <mergeCell ref="B11:C11"/>
    <mergeCell ref="C19:I19"/>
    <mergeCell ref="N11:O11"/>
    <mergeCell ref="N2:Q2"/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67345-C652-4F62-9E70-3E439084CB7D}">
  <dimension ref="B2:U18"/>
  <sheetViews>
    <sheetView showGridLines="0" zoomScale="80" zoomScaleNormal="80" workbookViewId="0">
      <selection activeCell="N21" sqref="N21"/>
    </sheetView>
  </sheetViews>
  <sheetFormatPr defaultRowHeight="19.95" customHeight="1" x14ac:dyDescent="0.3"/>
  <cols>
    <col min="1" max="1" width="5.77734375" style="1" customWidth="1"/>
    <col min="2" max="2" width="22" style="1" bestFit="1" customWidth="1"/>
    <col min="3" max="3" width="10.5546875" style="1" customWidth="1"/>
    <col min="4" max="4" width="4.6640625" style="1" customWidth="1"/>
    <col min="5" max="5" width="8.88671875" style="1" customWidth="1"/>
    <col min="6" max="6" width="9.109375" style="1" customWidth="1"/>
    <col min="7" max="7" width="11.109375" style="1" customWidth="1"/>
    <col min="8" max="8" width="13.21875" style="1" customWidth="1"/>
    <col min="9" max="14" width="8.88671875" style="1"/>
    <col min="15" max="15" width="15.21875" style="1" customWidth="1"/>
    <col min="16" max="16" width="14.33203125" style="1" customWidth="1"/>
    <col min="17" max="19" width="8.88671875" style="1"/>
    <col min="20" max="20" width="12" style="1" customWidth="1"/>
    <col min="21" max="21" width="13.109375" style="1" customWidth="1"/>
    <col min="22" max="16384" width="8.88671875" style="1"/>
  </cols>
  <sheetData>
    <row r="2" spans="2:21" ht="19.95" customHeight="1" thickBot="1" x14ac:dyDescent="0.35">
      <c r="B2" s="53" t="s">
        <v>114</v>
      </c>
      <c r="C2" s="53"/>
      <c r="D2" s="53"/>
      <c r="E2" s="53"/>
      <c r="F2" s="53"/>
      <c r="G2" s="53"/>
      <c r="H2" s="53"/>
      <c r="I2"/>
      <c r="J2"/>
      <c r="K2"/>
      <c r="O2" s="53" t="s">
        <v>129</v>
      </c>
      <c r="P2" s="53"/>
      <c r="Q2" s="53"/>
      <c r="R2" s="53"/>
      <c r="S2" s="53"/>
      <c r="T2" s="53"/>
      <c r="U2" s="53"/>
    </row>
    <row r="3" spans="2:21" ht="19.95" customHeight="1" thickTop="1" x14ac:dyDescent="0.3"/>
    <row r="4" spans="2:21" s="23" customFormat="1" ht="19.95" customHeight="1" x14ac:dyDescent="0.3">
      <c r="B4" s="65" t="s">
        <v>130</v>
      </c>
      <c r="C4" s="65"/>
      <c r="E4" s="45" t="s">
        <v>0</v>
      </c>
      <c r="F4" s="45" t="s">
        <v>22</v>
      </c>
      <c r="G4" s="45" t="s">
        <v>2</v>
      </c>
      <c r="H4" s="45" t="s">
        <v>16</v>
      </c>
      <c r="O4" s="65" t="s">
        <v>130</v>
      </c>
      <c r="P4" s="65"/>
      <c r="R4" s="45" t="s">
        <v>0</v>
      </c>
      <c r="S4" s="45" t="s">
        <v>22</v>
      </c>
      <c r="T4" s="45" t="s">
        <v>2</v>
      </c>
      <c r="U4" s="45" t="s">
        <v>16</v>
      </c>
    </row>
    <row r="5" spans="2:21" ht="19.95" customHeight="1" x14ac:dyDescent="0.3">
      <c r="B5" s="15" t="s">
        <v>2</v>
      </c>
      <c r="C5" s="15" t="s">
        <v>16</v>
      </c>
      <c r="D5" s="3"/>
      <c r="E5" s="4" t="s">
        <v>1</v>
      </c>
      <c r="F5" s="4" t="s">
        <v>45</v>
      </c>
      <c r="G5" s="18">
        <v>40000</v>
      </c>
      <c r="H5" s="29">
        <f t="shared" ref="H5:H10" si="0">VLOOKUP(G5, IF(F5="New", new_customer, old_customer), 2, TRUE)</f>
        <v>0.04</v>
      </c>
      <c r="O5" s="15" t="s">
        <v>2</v>
      </c>
      <c r="P5" s="15" t="s">
        <v>16</v>
      </c>
      <c r="Q5" s="3"/>
      <c r="R5" s="4" t="s">
        <v>1</v>
      </c>
      <c r="S5" s="4" t="s">
        <v>45</v>
      </c>
      <c r="T5" s="18">
        <v>40000</v>
      </c>
      <c r="U5" s="29"/>
    </row>
    <row r="6" spans="2:21" ht="19.95" customHeight="1" x14ac:dyDescent="0.3">
      <c r="B6" s="18">
        <v>30000</v>
      </c>
      <c r="C6" s="7">
        <v>0.04</v>
      </c>
      <c r="D6" s="3"/>
      <c r="E6" s="4" t="s">
        <v>47</v>
      </c>
      <c r="F6" s="4" t="s">
        <v>46</v>
      </c>
      <c r="G6" s="18">
        <v>45000</v>
      </c>
      <c r="H6" s="29">
        <f t="shared" si="0"/>
        <v>0.05</v>
      </c>
      <c r="O6" s="18">
        <v>30000</v>
      </c>
      <c r="P6" s="7">
        <v>0.04</v>
      </c>
      <c r="Q6" s="3"/>
      <c r="R6" s="4" t="s">
        <v>47</v>
      </c>
      <c r="S6" s="4" t="s">
        <v>46</v>
      </c>
      <c r="T6" s="18">
        <v>45000</v>
      </c>
      <c r="U6" s="29"/>
    </row>
    <row r="7" spans="2:21" ht="19.95" customHeight="1" x14ac:dyDescent="0.3">
      <c r="B7" s="18">
        <v>50000</v>
      </c>
      <c r="C7" s="7">
        <v>0.06</v>
      </c>
      <c r="D7" s="3"/>
      <c r="E7" s="4" t="s">
        <v>48</v>
      </c>
      <c r="F7" s="4" t="s">
        <v>45</v>
      </c>
      <c r="G7" s="18">
        <v>35000</v>
      </c>
      <c r="H7" s="29">
        <f t="shared" si="0"/>
        <v>0.04</v>
      </c>
      <c r="O7" s="18">
        <v>50000</v>
      </c>
      <c r="P7" s="7">
        <v>0.06</v>
      </c>
      <c r="Q7" s="3"/>
      <c r="R7" s="4" t="s">
        <v>48</v>
      </c>
      <c r="S7" s="4" t="s">
        <v>45</v>
      </c>
      <c r="T7" s="18">
        <v>35000</v>
      </c>
      <c r="U7" s="29"/>
    </row>
    <row r="8" spans="2:21" ht="19.95" customHeight="1" x14ac:dyDescent="0.3">
      <c r="B8" s="18">
        <v>70000</v>
      </c>
      <c r="C8" s="7">
        <v>0.08</v>
      </c>
      <c r="D8" s="3"/>
      <c r="E8" s="4" t="s">
        <v>49</v>
      </c>
      <c r="F8" s="4" t="s">
        <v>46</v>
      </c>
      <c r="G8" s="18">
        <v>55000</v>
      </c>
      <c r="H8" s="29">
        <f t="shared" si="0"/>
        <v>7.0000000000000007E-2</v>
      </c>
      <c r="O8" s="18">
        <v>70000</v>
      </c>
      <c r="P8" s="7">
        <v>0.08</v>
      </c>
      <c r="Q8" s="3"/>
      <c r="R8" s="4" t="s">
        <v>49</v>
      </c>
      <c r="S8" s="4" t="s">
        <v>46</v>
      </c>
      <c r="T8" s="18">
        <v>55000</v>
      </c>
      <c r="U8" s="29"/>
    </row>
    <row r="9" spans="2:21" ht="19.95" customHeight="1" x14ac:dyDescent="0.3">
      <c r="B9" s="18">
        <v>90000</v>
      </c>
      <c r="C9" s="7">
        <v>0.1</v>
      </c>
      <c r="D9" s="3"/>
      <c r="E9" s="4" t="s">
        <v>50</v>
      </c>
      <c r="F9" s="4" t="s">
        <v>45</v>
      </c>
      <c r="G9" s="18">
        <v>75000</v>
      </c>
      <c r="H9" s="29">
        <f t="shared" si="0"/>
        <v>0.08</v>
      </c>
      <c r="O9" s="18">
        <v>90000</v>
      </c>
      <c r="P9" s="7">
        <v>0.1</v>
      </c>
      <c r="Q9" s="3"/>
      <c r="R9" s="4" t="s">
        <v>50</v>
      </c>
      <c r="S9" s="4" t="s">
        <v>45</v>
      </c>
      <c r="T9" s="18">
        <v>75000</v>
      </c>
      <c r="U9" s="29"/>
    </row>
    <row r="10" spans="2:21" ht="19.95" customHeight="1" x14ac:dyDescent="0.3">
      <c r="B10" s="64" t="s">
        <v>98</v>
      </c>
      <c r="C10" s="64"/>
      <c r="D10" s="3"/>
      <c r="E10" s="4" t="s">
        <v>51</v>
      </c>
      <c r="F10" s="4" t="s">
        <v>46</v>
      </c>
      <c r="G10" s="18">
        <v>45000</v>
      </c>
      <c r="H10" s="29">
        <f t="shared" si="0"/>
        <v>0.05</v>
      </c>
      <c r="O10" s="64"/>
      <c r="P10" s="64"/>
      <c r="Q10" s="3"/>
      <c r="R10" s="4" t="s">
        <v>51</v>
      </c>
      <c r="S10" s="4" t="s">
        <v>46</v>
      </c>
      <c r="T10" s="18">
        <v>45000</v>
      </c>
      <c r="U10" s="29"/>
    </row>
    <row r="12" spans="2:21" s="23" customFormat="1" ht="19.95" customHeight="1" x14ac:dyDescent="0.3">
      <c r="B12" s="66" t="s">
        <v>131</v>
      </c>
      <c r="C12" s="67"/>
      <c r="O12" s="66" t="s">
        <v>131</v>
      </c>
      <c r="P12" s="67"/>
    </row>
    <row r="13" spans="2:21" ht="19.95" customHeight="1" x14ac:dyDescent="0.3">
      <c r="B13" s="15" t="s">
        <v>2</v>
      </c>
      <c r="C13" s="15" t="s">
        <v>16</v>
      </c>
      <c r="D13" s="6" t="s">
        <v>52</v>
      </c>
      <c r="E13" s="68" t="s">
        <v>113</v>
      </c>
      <c r="F13" s="68"/>
      <c r="G13" s="68"/>
      <c r="H13" s="68"/>
      <c r="I13" s="68"/>
      <c r="J13" s="68"/>
      <c r="K13" s="68"/>
      <c r="O13" s="15" t="s">
        <v>2</v>
      </c>
      <c r="P13" s="15" t="s">
        <v>16</v>
      </c>
    </row>
    <row r="14" spans="2:21" ht="19.95" customHeight="1" x14ac:dyDescent="0.3">
      <c r="B14" s="18">
        <v>30000</v>
      </c>
      <c r="C14" s="7">
        <v>0.05</v>
      </c>
      <c r="O14" s="18">
        <v>30000</v>
      </c>
      <c r="P14" s="7">
        <v>0.05</v>
      </c>
    </row>
    <row r="15" spans="2:21" ht="19.95" customHeight="1" x14ac:dyDescent="0.3">
      <c r="B15" s="18">
        <v>50000</v>
      </c>
      <c r="C15" s="7">
        <v>7.0000000000000007E-2</v>
      </c>
      <c r="O15" s="18">
        <v>50000</v>
      </c>
      <c r="P15" s="7">
        <v>7.0000000000000007E-2</v>
      </c>
    </row>
    <row r="16" spans="2:21" ht="19.95" customHeight="1" x14ac:dyDescent="0.3">
      <c r="B16" s="18">
        <v>70000</v>
      </c>
      <c r="C16" s="7">
        <v>0.09</v>
      </c>
      <c r="O16" s="18">
        <v>70000</v>
      </c>
      <c r="P16" s="7">
        <v>0.09</v>
      </c>
    </row>
    <row r="17" spans="2:16" ht="19.95" customHeight="1" x14ac:dyDescent="0.3">
      <c r="B17" s="18">
        <v>90000</v>
      </c>
      <c r="C17" s="7">
        <v>0.11</v>
      </c>
      <c r="E17" s="6" t="s">
        <v>53</v>
      </c>
      <c r="F17" s="6"/>
      <c r="G17" s="6" t="s">
        <v>54</v>
      </c>
      <c r="H17" s="6"/>
      <c r="I17" s="6" t="s">
        <v>55</v>
      </c>
      <c r="J17" s="6"/>
      <c r="K17" s="6" t="s">
        <v>56</v>
      </c>
      <c r="L17" s="6"/>
      <c r="O17" s="18">
        <v>90000</v>
      </c>
      <c r="P17" s="7">
        <v>0.11</v>
      </c>
    </row>
    <row r="18" spans="2:16" ht="19.95" customHeight="1" x14ac:dyDescent="0.3">
      <c r="B18" s="64" t="s">
        <v>99</v>
      </c>
      <c r="C18" s="64"/>
    </row>
  </sheetData>
  <mergeCells count="10">
    <mergeCell ref="O4:P4"/>
    <mergeCell ref="O10:P10"/>
    <mergeCell ref="O12:P12"/>
    <mergeCell ref="O2:U2"/>
    <mergeCell ref="B2:H2"/>
    <mergeCell ref="B18:C18"/>
    <mergeCell ref="B4:C4"/>
    <mergeCell ref="B12:C12"/>
    <mergeCell ref="E13:K13"/>
    <mergeCell ref="B10:C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B72AC-BDF9-4A6D-9B3E-979D2380A45D}">
  <dimension ref="B2:Y16"/>
  <sheetViews>
    <sheetView showGridLines="0" zoomScale="80" zoomScaleNormal="80" workbookViewId="0">
      <selection activeCell="I12" sqref="I12"/>
    </sheetView>
  </sheetViews>
  <sheetFormatPr defaultRowHeight="19.95" customHeight="1" x14ac:dyDescent="0.3"/>
  <cols>
    <col min="1" max="1" width="3.21875" style="1" customWidth="1"/>
    <col min="2" max="2" width="16.88671875" style="1" customWidth="1"/>
    <col min="3" max="3" width="16.44140625" style="1" customWidth="1"/>
    <col min="4" max="4" width="14.5546875" style="1" customWidth="1"/>
    <col min="5" max="5" width="2.88671875" style="1" customWidth="1"/>
    <col min="6" max="6" width="14.21875" style="1" customWidth="1"/>
    <col min="7" max="7" width="10.6640625" style="1" customWidth="1"/>
    <col min="8" max="8" width="13.88671875" style="1" customWidth="1"/>
    <col min="9" max="9" width="14.88671875" style="1" customWidth="1"/>
    <col min="10" max="15" width="8.88671875" style="1"/>
    <col min="16" max="16" width="16.44140625" style="1" customWidth="1"/>
    <col min="17" max="17" width="10.88671875" style="1" customWidth="1"/>
    <col min="18" max="18" width="13.33203125" style="1" customWidth="1"/>
    <col min="19" max="19" width="4.109375" style="1" customWidth="1"/>
    <col min="20" max="20" width="14.44140625" style="1" customWidth="1"/>
    <col min="21" max="21" width="8.88671875" style="1"/>
    <col min="22" max="22" width="11.6640625" style="1" customWidth="1"/>
    <col min="23" max="16384" width="8.88671875" style="1"/>
  </cols>
  <sheetData>
    <row r="2" spans="2:25" ht="19.95" customHeight="1" thickBot="1" x14ac:dyDescent="0.35">
      <c r="B2" s="53" t="s">
        <v>110</v>
      </c>
      <c r="C2" s="53"/>
      <c r="D2" s="53"/>
      <c r="E2" s="53"/>
      <c r="F2" s="53"/>
      <c r="G2" s="53"/>
      <c r="H2" s="53"/>
      <c r="I2" s="53"/>
      <c r="J2"/>
      <c r="K2"/>
      <c r="P2" s="53" t="s">
        <v>129</v>
      </c>
      <c r="Q2" s="53"/>
      <c r="R2" s="53"/>
      <c r="S2" s="53"/>
      <c r="T2" s="53"/>
      <c r="U2" s="53"/>
      <c r="V2" s="53"/>
      <c r="W2" s="53"/>
      <c r="X2"/>
      <c r="Y2"/>
    </row>
    <row r="3" spans="2:25" ht="19.95" customHeight="1" thickTop="1" x14ac:dyDescent="0.3"/>
    <row r="4" spans="2:25" ht="19.95" customHeight="1" x14ac:dyDescent="0.3">
      <c r="B4" s="27" t="s">
        <v>15</v>
      </c>
      <c r="C4" s="24" t="s">
        <v>13</v>
      </c>
      <c r="P4" s="27" t="s">
        <v>15</v>
      </c>
      <c r="Q4" s="24"/>
    </row>
    <row r="5" spans="2:25" ht="19.95" customHeight="1" x14ac:dyDescent="0.3">
      <c r="B5" s="8"/>
      <c r="P5" s="8"/>
    </row>
    <row r="6" spans="2:25" s="23" customFormat="1" ht="19.95" customHeight="1" x14ac:dyDescent="0.3">
      <c r="B6" s="45" t="s">
        <v>4</v>
      </c>
      <c r="C6" s="45" t="s">
        <v>13</v>
      </c>
      <c r="D6" s="45" t="s">
        <v>14</v>
      </c>
      <c r="F6" s="45" t="s">
        <v>4</v>
      </c>
      <c r="G6" s="45" t="s">
        <v>5</v>
      </c>
      <c r="H6" s="45" t="s">
        <v>6</v>
      </c>
      <c r="I6" s="45" t="s">
        <v>7</v>
      </c>
      <c r="P6" s="45" t="s">
        <v>4</v>
      </c>
      <c r="Q6" s="45" t="s">
        <v>13</v>
      </c>
      <c r="R6" s="45" t="s">
        <v>14</v>
      </c>
      <c r="T6" s="45" t="s">
        <v>4</v>
      </c>
      <c r="U6" s="45" t="s">
        <v>5</v>
      </c>
      <c r="V6" s="45" t="s">
        <v>6</v>
      </c>
      <c r="W6" s="45" t="s">
        <v>7</v>
      </c>
    </row>
    <row r="7" spans="2:25" ht="19.95" customHeight="1" x14ac:dyDescent="0.3">
      <c r="B7" s="47" t="s">
        <v>8</v>
      </c>
      <c r="C7" s="46">
        <v>1.5</v>
      </c>
      <c r="D7" s="46">
        <v>1.75</v>
      </c>
      <c r="F7" s="4" t="s">
        <v>8</v>
      </c>
      <c r="G7" s="17">
        <f>IF($C$4="Meena",VLOOKUP(F7,shop_price,2,FALSE),VLOOKUP(F7,shop_price,3,FALSE))</f>
        <v>1.5</v>
      </c>
      <c r="H7" s="4">
        <v>12</v>
      </c>
      <c r="I7" s="17">
        <f>G7*H7</f>
        <v>18</v>
      </c>
      <c r="P7" s="47" t="s">
        <v>8</v>
      </c>
      <c r="Q7" s="46">
        <v>1.5</v>
      </c>
      <c r="R7" s="46">
        <v>1.75</v>
      </c>
      <c r="T7" s="4" t="s">
        <v>8</v>
      </c>
      <c r="U7" s="17"/>
      <c r="V7" s="4">
        <v>12</v>
      </c>
      <c r="W7" s="17"/>
    </row>
    <row r="8" spans="2:25" ht="19.95" customHeight="1" x14ac:dyDescent="0.3">
      <c r="B8" s="47" t="s">
        <v>9</v>
      </c>
      <c r="C8" s="17">
        <v>5.6</v>
      </c>
      <c r="D8" s="17">
        <v>4.8</v>
      </c>
      <c r="F8" s="4" t="s">
        <v>9</v>
      </c>
      <c r="G8" s="17">
        <f>IF($C$4="Meena",VLOOKUP(F8,shop_price,2,FALSE),VLOOKUP(F8,shop_price,3,FALSE))</f>
        <v>5.6</v>
      </c>
      <c r="H8" s="4">
        <v>3</v>
      </c>
      <c r="I8" s="17">
        <f t="shared" ref="I8:I11" si="0">G8*H8</f>
        <v>16.799999999999997</v>
      </c>
      <c r="P8" s="47" t="s">
        <v>9</v>
      </c>
      <c r="Q8" s="17">
        <v>5.6</v>
      </c>
      <c r="R8" s="17">
        <v>4.8</v>
      </c>
      <c r="T8" s="4" t="s">
        <v>9</v>
      </c>
      <c r="U8" s="17"/>
      <c r="V8" s="4">
        <v>3</v>
      </c>
      <c r="W8" s="17"/>
    </row>
    <row r="9" spans="2:25" ht="19.95" customHeight="1" x14ac:dyDescent="0.3">
      <c r="B9" s="47" t="s">
        <v>10</v>
      </c>
      <c r="C9" s="17">
        <v>1</v>
      </c>
      <c r="D9" s="17">
        <v>1.2</v>
      </c>
      <c r="F9" s="4" t="s">
        <v>10</v>
      </c>
      <c r="G9" s="17">
        <f>IF($C$4="Meena",VLOOKUP(F9,shop_price,2,FALSE),VLOOKUP(F9,shop_price,3,FALSE))</f>
        <v>1</v>
      </c>
      <c r="H9" s="4">
        <v>1</v>
      </c>
      <c r="I9" s="17">
        <f t="shared" si="0"/>
        <v>1</v>
      </c>
      <c r="P9" s="47" t="s">
        <v>10</v>
      </c>
      <c r="Q9" s="17">
        <v>1</v>
      </c>
      <c r="R9" s="17">
        <v>1.2</v>
      </c>
      <c r="T9" s="4" t="s">
        <v>10</v>
      </c>
      <c r="U9" s="17"/>
      <c r="V9" s="4">
        <v>1</v>
      </c>
      <c r="W9" s="17"/>
    </row>
    <row r="10" spans="2:25" ht="19.95" customHeight="1" x14ac:dyDescent="0.3">
      <c r="B10" s="47" t="s">
        <v>11</v>
      </c>
      <c r="C10" s="17">
        <v>2.4900000000000002</v>
      </c>
      <c r="D10" s="17">
        <v>2.19</v>
      </c>
      <c r="F10" s="4" t="s">
        <v>11</v>
      </c>
      <c r="G10" s="17">
        <f>IF($C$4="Meena",VLOOKUP(F10,shop_price,2,FALSE),VLOOKUP(F10,shop_price,3,FALSE))</f>
        <v>2.4900000000000002</v>
      </c>
      <c r="H10" s="4">
        <v>5</v>
      </c>
      <c r="I10" s="17">
        <f t="shared" si="0"/>
        <v>12.450000000000001</v>
      </c>
      <c r="P10" s="47" t="s">
        <v>11</v>
      </c>
      <c r="Q10" s="17">
        <v>2.4900000000000002</v>
      </c>
      <c r="R10" s="17">
        <v>2.19</v>
      </c>
      <c r="T10" s="4" t="s">
        <v>11</v>
      </c>
      <c r="U10" s="17"/>
      <c r="V10" s="4">
        <v>5</v>
      </c>
      <c r="W10" s="17"/>
    </row>
    <row r="11" spans="2:25" ht="19.95" customHeight="1" x14ac:dyDescent="0.3">
      <c r="B11" s="47" t="s">
        <v>12</v>
      </c>
      <c r="C11" s="17">
        <v>1.39</v>
      </c>
      <c r="D11" s="17">
        <v>1.29</v>
      </c>
      <c r="F11" s="4" t="s">
        <v>12</v>
      </c>
      <c r="G11" s="17">
        <f>IF($C$4="Meena",VLOOKUP(F11,shop_price,2,FALSE),VLOOKUP(F11,shop_price,3,FALSE))</f>
        <v>1.39</v>
      </c>
      <c r="H11" s="4">
        <v>3</v>
      </c>
      <c r="I11" s="17">
        <f t="shared" si="0"/>
        <v>4.17</v>
      </c>
      <c r="P11" s="47" t="s">
        <v>12</v>
      </c>
      <c r="Q11" s="17">
        <v>1.39</v>
      </c>
      <c r="R11" s="17">
        <v>1.29</v>
      </c>
      <c r="T11" s="4" t="s">
        <v>12</v>
      </c>
      <c r="U11" s="17"/>
      <c r="V11" s="4">
        <v>3</v>
      </c>
      <c r="W11" s="17"/>
    </row>
    <row r="12" spans="2:25" ht="19.95" customHeight="1" x14ac:dyDescent="0.3">
      <c r="G12" s="52"/>
      <c r="H12" s="4" t="s">
        <v>7</v>
      </c>
      <c r="I12" s="17">
        <f>SUM(I7:I11)</f>
        <v>52.42</v>
      </c>
    </row>
    <row r="13" spans="2:25" ht="19.95" customHeight="1" x14ac:dyDescent="0.3">
      <c r="I13" s="52"/>
    </row>
    <row r="14" spans="2:25" ht="19.95" customHeight="1" x14ac:dyDescent="0.3">
      <c r="B14" s="19" t="s">
        <v>112</v>
      </c>
      <c r="C14" s="68" t="s">
        <v>111</v>
      </c>
      <c r="D14" s="68"/>
      <c r="E14" s="68"/>
      <c r="F14" s="68"/>
      <c r="G14" s="68"/>
      <c r="H14" s="68"/>
      <c r="I14" s="68"/>
      <c r="J14" s="68"/>
      <c r="K14" s="6"/>
    </row>
    <row r="16" spans="2:25" ht="19.95" customHeight="1" x14ac:dyDescent="0.3">
      <c r="C16" s="6" t="s">
        <v>17</v>
      </c>
      <c r="D16" s="6"/>
      <c r="E16" s="6" t="s">
        <v>18</v>
      </c>
      <c r="F16" s="6"/>
      <c r="G16" s="6"/>
      <c r="H16" s="26" t="s">
        <v>19</v>
      </c>
      <c r="I16" s="26"/>
      <c r="J16" s="6"/>
      <c r="K16" s="6"/>
    </row>
  </sheetData>
  <mergeCells count="3">
    <mergeCell ref="C14:J14"/>
    <mergeCell ref="B2:I2"/>
    <mergeCell ref="P2:W2"/>
  </mergeCells>
  <dataValidations count="1">
    <dataValidation type="list" allowBlank="1" showInputMessage="1" showErrorMessage="1" sqref="C4" xr:uid="{B47CDE7C-B761-41F4-902A-3913B66507B5}">
      <formula1>$C$6:$D$6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FE26E-2EFE-44D9-8945-A36C003C60B3}">
  <dimension ref="B2:M27"/>
  <sheetViews>
    <sheetView showGridLines="0" zoomScale="80" zoomScaleNormal="80" workbookViewId="0">
      <selection activeCell="D24" sqref="D24"/>
    </sheetView>
  </sheetViews>
  <sheetFormatPr defaultRowHeight="19.95" customHeight="1" x14ac:dyDescent="0.3"/>
  <cols>
    <col min="1" max="1" width="4.5546875" style="1" customWidth="1"/>
    <col min="2" max="2" width="16.6640625" style="1" customWidth="1"/>
    <col min="3" max="3" width="18.109375" style="1" customWidth="1"/>
    <col min="4" max="4" width="20.5546875" style="1" customWidth="1"/>
    <col min="5" max="5" width="23.109375" style="1" customWidth="1"/>
    <col min="6" max="9" width="8.88671875" style="1"/>
    <col min="10" max="10" width="19.33203125" style="1" customWidth="1"/>
    <col min="11" max="11" width="14.33203125" style="1" customWidth="1"/>
    <col min="12" max="12" width="17.21875" style="1" customWidth="1"/>
    <col min="13" max="13" width="16.109375" style="1" customWidth="1"/>
    <col min="14" max="16384" width="8.88671875" style="1"/>
  </cols>
  <sheetData>
    <row r="2" spans="2:13" ht="19.95" customHeight="1" thickBot="1" x14ac:dyDescent="0.35">
      <c r="B2" s="53" t="s">
        <v>119</v>
      </c>
      <c r="C2" s="53"/>
      <c r="D2" s="53"/>
      <c r="E2" s="53"/>
      <c r="J2" s="53" t="s">
        <v>129</v>
      </c>
      <c r="K2" s="53"/>
      <c r="L2" s="53"/>
      <c r="M2" s="53"/>
    </row>
    <row r="3" spans="2:13" ht="19.95" customHeight="1" thickTop="1" x14ac:dyDescent="0.3"/>
    <row r="4" spans="2:13" s="25" customFormat="1" ht="19.95" customHeight="1" x14ac:dyDescent="0.3">
      <c r="B4" s="45" t="s">
        <v>67</v>
      </c>
      <c r="C4" s="45" t="s">
        <v>3</v>
      </c>
      <c r="D4" s="45" t="s">
        <v>68</v>
      </c>
      <c r="E4" s="45" t="s">
        <v>69</v>
      </c>
      <c r="J4" s="45" t="s">
        <v>67</v>
      </c>
      <c r="K4" s="45" t="s">
        <v>3</v>
      </c>
      <c r="L4" s="45" t="s">
        <v>68</v>
      </c>
      <c r="M4" s="45" t="s">
        <v>69</v>
      </c>
    </row>
    <row r="5" spans="2:13" ht="19.95" customHeight="1" x14ac:dyDescent="0.3">
      <c r="B5" s="4" t="s">
        <v>70</v>
      </c>
      <c r="C5" s="18">
        <v>4816</v>
      </c>
      <c r="D5" s="18">
        <v>1139</v>
      </c>
      <c r="E5" s="18">
        <v>982</v>
      </c>
      <c r="J5" s="4" t="s">
        <v>70</v>
      </c>
      <c r="K5" s="18">
        <v>4816</v>
      </c>
      <c r="L5" s="18">
        <v>1139</v>
      </c>
      <c r="M5" s="18">
        <v>982</v>
      </c>
    </row>
    <row r="6" spans="2:13" ht="19.95" customHeight="1" x14ac:dyDescent="0.3">
      <c r="B6" s="4" t="s">
        <v>71</v>
      </c>
      <c r="C6" s="18">
        <v>2846</v>
      </c>
      <c r="D6" s="18">
        <v>1953</v>
      </c>
      <c r="E6" s="18">
        <v>389</v>
      </c>
      <c r="J6" s="4" t="s">
        <v>71</v>
      </c>
      <c r="K6" s="18">
        <v>2846</v>
      </c>
      <c r="L6" s="18">
        <v>1953</v>
      </c>
      <c r="M6" s="18">
        <v>389</v>
      </c>
    </row>
    <row r="7" spans="2:13" ht="19.95" customHeight="1" x14ac:dyDescent="0.3">
      <c r="B7" s="4" t="s">
        <v>72</v>
      </c>
      <c r="C7" s="18">
        <v>1167</v>
      </c>
      <c r="D7" s="18">
        <v>4220</v>
      </c>
      <c r="E7" s="18">
        <v>1156</v>
      </c>
      <c r="J7" s="4" t="s">
        <v>72</v>
      </c>
      <c r="K7" s="18">
        <v>1167</v>
      </c>
      <c r="L7" s="18">
        <v>4220</v>
      </c>
      <c r="M7" s="18">
        <v>1156</v>
      </c>
    </row>
    <row r="8" spans="2:13" ht="19.95" customHeight="1" x14ac:dyDescent="0.3">
      <c r="B8" s="4" t="s">
        <v>73</v>
      </c>
      <c r="C8" s="18">
        <v>4860</v>
      </c>
      <c r="D8" s="18">
        <v>533</v>
      </c>
      <c r="E8" s="18">
        <v>1564</v>
      </c>
      <c r="J8" s="4" t="s">
        <v>73</v>
      </c>
      <c r="K8" s="18">
        <v>4860</v>
      </c>
      <c r="L8" s="18">
        <v>533</v>
      </c>
      <c r="M8" s="18">
        <v>1564</v>
      </c>
    </row>
    <row r="9" spans="2:13" ht="19.95" customHeight="1" x14ac:dyDescent="0.3">
      <c r="B9" s="4" t="s">
        <v>74</v>
      </c>
      <c r="C9" s="18">
        <v>872</v>
      </c>
      <c r="D9" s="18">
        <v>544</v>
      </c>
      <c r="E9" s="18">
        <v>3928</v>
      </c>
      <c r="J9" s="4" t="s">
        <v>74</v>
      </c>
      <c r="K9" s="18">
        <v>872</v>
      </c>
      <c r="L9" s="18">
        <v>544</v>
      </c>
      <c r="M9" s="18">
        <v>3928</v>
      </c>
    </row>
    <row r="10" spans="2:13" ht="19.95" customHeight="1" x14ac:dyDescent="0.3">
      <c r="B10" s="4" t="s">
        <v>75</v>
      </c>
      <c r="C10" s="18">
        <v>1841</v>
      </c>
      <c r="D10" s="18">
        <v>2597</v>
      </c>
      <c r="E10" s="18">
        <v>4851</v>
      </c>
      <c r="J10" s="4" t="s">
        <v>75</v>
      </c>
      <c r="K10" s="18">
        <v>1841</v>
      </c>
      <c r="L10" s="18">
        <v>2597</v>
      </c>
      <c r="M10" s="18">
        <v>4851</v>
      </c>
    </row>
    <row r="11" spans="2:13" ht="19.95" customHeight="1" x14ac:dyDescent="0.3">
      <c r="B11" s="4" t="s">
        <v>76</v>
      </c>
      <c r="C11" s="18">
        <v>4533</v>
      </c>
      <c r="D11" s="18">
        <v>3459</v>
      </c>
      <c r="E11" s="18">
        <v>970</v>
      </c>
      <c r="J11" s="4" t="s">
        <v>76</v>
      </c>
      <c r="K11" s="18">
        <v>4533</v>
      </c>
      <c r="L11" s="18">
        <v>3459</v>
      </c>
      <c r="M11" s="18">
        <v>970</v>
      </c>
    </row>
    <row r="12" spans="2:13" ht="19.95" customHeight="1" x14ac:dyDescent="0.3">
      <c r="B12" s="35" t="s">
        <v>7</v>
      </c>
      <c r="C12" s="34">
        <f>SUM(C5:C11)</f>
        <v>20935</v>
      </c>
      <c r="D12" s="34">
        <f>SUM(D5:D11)</f>
        <v>14445</v>
      </c>
      <c r="E12" s="34">
        <f>SUM(E5:E11)</f>
        <v>13840</v>
      </c>
      <c r="J12" s="35" t="s">
        <v>7</v>
      </c>
      <c r="K12" s="34">
        <f>SUM(K5:K11)</f>
        <v>20935</v>
      </c>
      <c r="L12" s="34">
        <f>SUM(L5:L11)</f>
        <v>14445</v>
      </c>
      <c r="M12" s="34">
        <f>SUM(M5:M11)</f>
        <v>13840</v>
      </c>
    </row>
    <row r="14" spans="2:13" ht="19.95" customHeight="1" x14ac:dyDescent="0.3">
      <c r="B14" s="36" t="s">
        <v>77</v>
      </c>
      <c r="C14" s="32" t="s">
        <v>68</v>
      </c>
      <c r="J14" s="36" t="s">
        <v>77</v>
      </c>
      <c r="K14" s="32" t="s">
        <v>69</v>
      </c>
    </row>
    <row r="16" spans="2:13" s="25" customFormat="1" ht="19.95" customHeight="1" x14ac:dyDescent="0.3">
      <c r="B16" s="45" t="s">
        <v>67</v>
      </c>
      <c r="C16" s="45" t="s">
        <v>3</v>
      </c>
      <c r="D16" s="45" t="str">
        <f>VLOOKUP(B16, sales_table, IF($C$14="Projected", 3, 4), FALSE)</f>
        <v>Projected</v>
      </c>
      <c r="J16" s="45" t="s">
        <v>67</v>
      </c>
      <c r="K16" s="45" t="s">
        <v>3</v>
      </c>
      <c r="L16" s="45"/>
    </row>
    <row r="17" spans="2:12" ht="19.95" customHeight="1" x14ac:dyDescent="0.3">
      <c r="B17" s="4" t="s">
        <v>73</v>
      </c>
      <c r="C17" s="18">
        <f>VLOOKUP(B17, sales_table, 2, FALSE)</f>
        <v>4860</v>
      </c>
      <c r="D17" s="18">
        <f>VLOOKUP(B17, sales_table, IF($C$14="Projected", 3, 4), FALSE)</f>
        <v>533</v>
      </c>
      <c r="J17" s="4" t="s">
        <v>73</v>
      </c>
      <c r="K17" s="18"/>
      <c r="L17" s="18"/>
    </row>
    <row r="18" spans="2:12" ht="19.95" customHeight="1" x14ac:dyDescent="0.3">
      <c r="B18" s="4" t="s">
        <v>70</v>
      </c>
      <c r="C18" s="18">
        <f>VLOOKUP(B18, sales_table, 2, FALSE)</f>
        <v>4816</v>
      </c>
      <c r="D18" s="18">
        <f>VLOOKUP(B18, sales_table, IF($C$14="Projected", 3, 4), FALSE)</f>
        <v>1139</v>
      </c>
      <c r="J18" s="4" t="s">
        <v>70</v>
      </c>
      <c r="K18" s="18"/>
      <c r="L18" s="18"/>
    </row>
    <row r="19" spans="2:12" ht="19.95" customHeight="1" x14ac:dyDescent="0.3">
      <c r="B19" s="4" t="s">
        <v>76</v>
      </c>
      <c r="C19" s="18">
        <f>VLOOKUP(B19, sales_table, 2, FALSE)</f>
        <v>4533</v>
      </c>
      <c r="D19" s="18">
        <f>VLOOKUP(B19, sales_table, IF($C$14="Projected", 3, 4), FALSE)</f>
        <v>3459</v>
      </c>
      <c r="J19" s="4" t="s">
        <v>76</v>
      </c>
      <c r="K19" s="18"/>
      <c r="L19" s="18"/>
    </row>
    <row r="20" spans="2:12" ht="19.95" customHeight="1" x14ac:dyDescent="0.3">
      <c r="B20" s="4" t="s">
        <v>71</v>
      </c>
      <c r="C20" s="18">
        <f>VLOOKUP(B20, sales_table, 2, FALSE)</f>
        <v>2846</v>
      </c>
      <c r="D20" s="18">
        <f>VLOOKUP(B20, sales_table, IF($C$14="Projected", 3, 4), FALSE)</f>
        <v>1953</v>
      </c>
      <c r="J20" s="4" t="s">
        <v>71</v>
      </c>
      <c r="K20" s="18"/>
      <c r="L20" s="18"/>
    </row>
    <row r="21" spans="2:12" ht="19.95" customHeight="1" x14ac:dyDescent="0.3">
      <c r="B21" s="4" t="s">
        <v>75</v>
      </c>
      <c r="C21" s="18">
        <f>VLOOKUP(B21, sales_table, 2, FALSE)</f>
        <v>1841</v>
      </c>
      <c r="D21" s="18">
        <f>VLOOKUP(B21, sales_table, IF($C$14="Projected", 3, 4), FALSE)</f>
        <v>2597</v>
      </c>
      <c r="J21" s="4" t="s">
        <v>75</v>
      </c>
      <c r="K21" s="18"/>
      <c r="L21" s="18"/>
    </row>
    <row r="22" spans="2:12" ht="19.95" customHeight="1" x14ac:dyDescent="0.3">
      <c r="B22" s="4" t="s">
        <v>72</v>
      </c>
      <c r="C22" s="18">
        <f>VLOOKUP(B22, sales_table, 2, FALSE)</f>
        <v>1167</v>
      </c>
      <c r="D22" s="18">
        <f>VLOOKUP(B22, sales_table, IF($C$14="Projected", 3, 4), FALSE)</f>
        <v>4220</v>
      </c>
      <c r="J22" s="4" t="s">
        <v>72</v>
      </c>
      <c r="K22" s="18"/>
      <c r="L22" s="18"/>
    </row>
    <row r="23" spans="2:12" ht="19.95" customHeight="1" x14ac:dyDescent="0.3">
      <c r="B23" s="4" t="s">
        <v>74</v>
      </c>
      <c r="C23" s="18">
        <f>VLOOKUP(B23, sales_table, 2, FALSE)</f>
        <v>872</v>
      </c>
      <c r="D23" s="18">
        <f>VLOOKUP(B23, sales_table, IF($C$14="Projected", 3, 4), FALSE)</f>
        <v>544</v>
      </c>
      <c r="J23" s="4" t="s">
        <v>74</v>
      </c>
      <c r="K23" s="18"/>
      <c r="L23" s="18"/>
    </row>
    <row r="24" spans="2:12" ht="19.95" customHeight="1" x14ac:dyDescent="0.3">
      <c r="B24" s="48" t="s">
        <v>7</v>
      </c>
      <c r="C24" s="33">
        <f>SUM(C17:C23)</f>
        <v>20935</v>
      </c>
      <c r="D24" s="33">
        <f>SUM(D17:D23)</f>
        <v>14445</v>
      </c>
      <c r="J24" s="48" t="s">
        <v>7</v>
      </c>
      <c r="K24" s="33"/>
      <c r="L24" s="33"/>
    </row>
    <row r="25" spans="2:12" customFormat="1" ht="19.95" customHeight="1" x14ac:dyDescent="0.3"/>
    <row r="26" spans="2:12" ht="19.95" customHeight="1" x14ac:dyDescent="0.3">
      <c r="B26" s="19" t="s">
        <v>133</v>
      </c>
      <c r="C26" s="63" t="s">
        <v>134</v>
      </c>
      <c r="D26" s="63"/>
      <c r="E26" s="63"/>
    </row>
    <row r="27" spans="2:12" ht="19.95" customHeight="1" x14ac:dyDescent="0.3">
      <c r="B27" s="60" t="s">
        <v>78</v>
      </c>
      <c r="C27" s="60"/>
    </row>
  </sheetData>
  <mergeCells count="4">
    <mergeCell ref="B2:E2"/>
    <mergeCell ref="C26:E26"/>
    <mergeCell ref="B27:C27"/>
    <mergeCell ref="J2:M2"/>
  </mergeCells>
  <dataValidations count="1">
    <dataValidation type="list" allowBlank="1" showInputMessage="1" showErrorMessage="1" sqref="C14" xr:uid="{48065FCC-5CB7-4341-9411-5FF4923ADDAB}">
      <formula1>"Projected, Actual Sales"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DD71A-233E-4339-835C-04DEA03339C7}">
  <dimension ref="B2:W21"/>
  <sheetViews>
    <sheetView showGridLines="0" zoomScale="80" zoomScaleNormal="80" workbookViewId="0">
      <selection activeCell="N13" sqref="N13"/>
    </sheetView>
  </sheetViews>
  <sheetFormatPr defaultRowHeight="19.95" customHeight="1" x14ac:dyDescent="0.3"/>
  <cols>
    <col min="1" max="1" width="4" style="1" customWidth="1"/>
    <col min="2" max="2" width="12" style="1" customWidth="1"/>
    <col min="3" max="3" width="10.109375" style="1" customWidth="1"/>
    <col min="4" max="4" width="2.5546875" style="1" customWidth="1"/>
    <col min="5" max="5" width="12.88671875" style="1" customWidth="1"/>
    <col min="6" max="6" width="19.21875" style="1" customWidth="1"/>
    <col min="7" max="7" width="8.88671875" style="1"/>
    <col min="8" max="8" width="12.33203125" style="1" customWidth="1"/>
    <col min="9" max="9" width="3.6640625" style="1" customWidth="1"/>
    <col min="10" max="10" width="12.44140625" style="1" customWidth="1"/>
    <col min="11" max="11" width="15.88671875" style="1" customWidth="1"/>
    <col min="12" max="12" width="21.44140625" style="1" customWidth="1"/>
    <col min="13" max="13" width="9.109375" style="1"/>
    <col min="14" max="16" width="8.88671875" style="1"/>
    <col min="17" max="17" width="11.77734375" style="1" customWidth="1"/>
    <col min="18" max="18" width="11.109375" style="1" customWidth="1"/>
    <col min="19" max="19" width="3.88671875" style="1" customWidth="1"/>
    <col min="20" max="20" width="11" style="1" customWidth="1"/>
    <col min="21" max="21" width="12.33203125" style="1" customWidth="1"/>
    <col min="22" max="16384" width="8.88671875" style="1"/>
  </cols>
  <sheetData>
    <row r="2" spans="2:23" ht="19.95" customHeight="1" thickBot="1" x14ac:dyDescent="0.35">
      <c r="B2" s="53" t="s">
        <v>124</v>
      </c>
      <c r="C2" s="53"/>
      <c r="D2" s="53"/>
      <c r="E2" s="53"/>
      <c r="F2" s="53"/>
      <c r="G2" s="53"/>
      <c r="H2" s="53"/>
      <c r="I2" s="53"/>
      <c r="J2" s="53"/>
      <c r="K2" s="53"/>
      <c r="L2" s="53"/>
      <c r="Q2" s="53" t="s">
        <v>129</v>
      </c>
      <c r="R2" s="53"/>
      <c r="S2" s="53"/>
      <c r="T2" s="53"/>
      <c r="U2" s="53"/>
    </row>
    <row r="3" spans="2:23" ht="19.95" customHeight="1" thickTop="1" x14ac:dyDescent="0.3">
      <c r="K3"/>
    </row>
    <row r="4" spans="2:23" ht="19.95" customHeight="1" x14ac:dyDescent="0.3">
      <c r="B4" s="45" t="s">
        <v>4</v>
      </c>
      <c r="C4" s="45" t="s">
        <v>5</v>
      </c>
      <c r="E4" s="45" t="s">
        <v>4</v>
      </c>
      <c r="F4" s="45" t="s">
        <v>5</v>
      </c>
      <c r="Q4" s="45" t="s">
        <v>4</v>
      </c>
      <c r="R4" s="45" t="s">
        <v>5</v>
      </c>
      <c r="T4" s="45" t="s">
        <v>4</v>
      </c>
      <c r="U4" s="45" t="s">
        <v>5</v>
      </c>
    </row>
    <row r="5" spans="2:23" ht="19.95" customHeight="1" x14ac:dyDescent="0.3">
      <c r="B5" s="4" t="s">
        <v>8</v>
      </c>
      <c r="C5" s="17">
        <v>5</v>
      </c>
      <c r="E5" s="4" t="s">
        <v>8</v>
      </c>
      <c r="F5" s="17">
        <f>VLOOKUP(E5, price_list, 2, FALSE)</f>
        <v>5</v>
      </c>
      <c r="J5" s="69" t="s">
        <v>94</v>
      </c>
      <c r="K5" s="70"/>
      <c r="L5" s="71"/>
      <c r="Q5" s="4" t="s">
        <v>8</v>
      </c>
      <c r="R5" s="17">
        <v>5</v>
      </c>
      <c r="T5" s="4" t="s">
        <v>8</v>
      </c>
      <c r="U5" s="17"/>
    </row>
    <row r="6" spans="2:23" ht="19.95" customHeight="1" x14ac:dyDescent="0.3">
      <c r="B6" s="4" t="s">
        <v>79</v>
      </c>
      <c r="C6" s="17">
        <v>6</v>
      </c>
      <c r="E6" s="4" t="s">
        <v>81</v>
      </c>
      <c r="F6" s="37" t="e">
        <f>VLOOKUP(E6, price_list, 2, FALSE)</f>
        <v>#N/A</v>
      </c>
      <c r="G6" s="72" t="s">
        <v>83</v>
      </c>
      <c r="H6" s="73"/>
      <c r="J6" s="4" t="s">
        <v>91</v>
      </c>
      <c r="K6" s="4" t="s">
        <v>92</v>
      </c>
      <c r="L6" s="4" t="s">
        <v>93</v>
      </c>
      <c r="Q6" s="4" t="s">
        <v>79</v>
      </c>
      <c r="R6" s="17">
        <v>6</v>
      </c>
      <c r="T6" s="4" t="s">
        <v>81</v>
      </c>
      <c r="U6" s="37"/>
    </row>
    <row r="7" spans="2:23" ht="19.95" customHeight="1" x14ac:dyDescent="0.3">
      <c r="B7" s="4" t="s">
        <v>80</v>
      </c>
      <c r="C7" s="17">
        <v>8</v>
      </c>
      <c r="E7" s="4" t="s">
        <v>81</v>
      </c>
      <c r="F7" s="38" t="str">
        <f>IFERROR(VLOOKUP(E7,price_list,2,FALSE),"Not found")</f>
        <v>Not found</v>
      </c>
      <c r="G7" s="72" t="s">
        <v>84</v>
      </c>
      <c r="H7" s="73"/>
      <c r="I7" s="3"/>
      <c r="J7" s="4" t="e">
        <v>#N/A</v>
      </c>
      <c r="K7" s="4" t="b">
        <f>ISNA(J7)</f>
        <v>1</v>
      </c>
      <c r="L7" s="39" t="s">
        <v>120</v>
      </c>
      <c r="Q7" s="4" t="s">
        <v>80</v>
      </c>
      <c r="R7" s="17">
        <v>8</v>
      </c>
      <c r="T7" s="4" t="s">
        <v>81</v>
      </c>
      <c r="U7" s="38"/>
      <c r="V7" s="75"/>
      <c r="W7" s="75"/>
    </row>
    <row r="8" spans="2:23" ht="19.95" customHeight="1" x14ac:dyDescent="0.3">
      <c r="B8" s="4" t="s">
        <v>35</v>
      </c>
      <c r="C8" s="17">
        <v>12</v>
      </c>
      <c r="E8" s="4" t="s">
        <v>81</v>
      </c>
      <c r="F8" s="40" t="str">
        <f>IF(ISNA(VLOOKUP(E8,price_list,2,FALSE)), "Not found", VLOOKUP(E8, price_list, 2, FALSE))</f>
        <v>Not found</v>
      </c>
      <c r="G8" s="72" t="s">
        <v>85</v>
      </c>
      <c r="H8" s="73"/>
      <c r="Q8" s="4" t="s">
        <v>35</v>
      </c>
      <c r="R8" s="17">
        <v>12</v>
      </c>
      <c r="T8" s="4" t="s">
        <v>81</v>
      </c>
      <c r="U8" s="40"/>
      <c r="V8" s="75"/>
      <c r="W8" s="75"/>
    </row>
    <row r="9" spans="2:23" ht="19.95" customHeight="1" x14ac:dyDescent="0.3">
      <c r="B9" s="4" t="s">
        <v>9</v>
      </c>
      <c r="C9" s="17">
        <v>2</v>
      </c>
      <c r="Q9" s="4" t="s">
        <v>9</v>
      </c>
      <c r="R9" s="17">
        <v>2</v>
      </c>
    </row>
    <row r="10" spans="2:23" ht="19.95" customHeight="1" x14ac:dyDescent="0.3">
      <c r="B10" s="60" t="s">
        <v>97</v>
      </c>
      <c r="C10" s="60"/>
      <c r="E10" s="41" t="s">
        <v>82</v>
      </c>
      <c r="F10" s="68" t="s">
        <v>121</v>
      </c>
      <c r="G10" s="68"/>
      <c r="H10" s="68"/>
    </row>
    <row r="11" spans="2:23" ht="19.95" customHeight="1" x14ac:dyDescent="0.3">
      <c r="B11" s="60"/>
      <c r="C11" s="60"/>
    </row>
    <row r="12" spans="2:23" ht="19.95" customHeight="1" x14ac:dyDescent="0.3">
      <c r="E12" s="42" t="s">
        <v>86</v>
      </c>
      <c r="F12" s="68" t="s">
        <v>122</v>
      </c>
      <c r="G12" s="68"/>
      <c r="H12" s="68"/>
      <c r="I12" s="68"/>
      <c r="J12" s="68"/>
      <c r="K12" s="68"/>
    </row>
    <row r="13" spans="2:23" ht="19.95" customHeight="1" x14ac:dyDescent="0.3">
      <c r="E13" s="6"/>
      <c r="F13" s="6"/>
    </row>
    <row r="14" spans="2:23" ht="19.95" customHeight="1" x14ac:dyDescent="0.3">
      <c r="G14" s="6" t="s">
        <v>88</v>
      </c>
      <c r="H14" s="28" t="s">
        <v>89</v>
      </c>
      <c r="I14" s="74" t="s">
        <v>90</v>
      </c>
      <c r="J14" s="74"/>
      <c r="K14" s="6"/>
    </row>
    <row r="16" spans="2:23" ht="19.95" customHeight="1" x14ac:dyDescent="0.3">
      <c r="H16" s="6" t="s">
        <v>95</v>
      </c>
    </row>
    <row r="18" spans="5:12" ht="19.95" customHeight="1" x14ac:dyDescent="0.3">
      <c r="E18" s="43" t="s">
        <v>87</v>
      </c>
      <c r="F18" s="63" t="s">
        <v>123</v>
      </c>
      <c r="G18" s="63"/>
      <c r="H18" s="63"/>
      <c r="I18" s="63"/>
      <c r="J18" s="63"/>
      <c r="K18" s="63"/>
      <c r="L18" s="63"/>
    </row>
    <row r="21" spans="5:12" ht="19.95" customHeight="1" x14ac:dyDescent="0.3">
      <c r="G21" s="6" t="s">
        <v>96</v>
      </c>
      <c r="J21" s="6" t="s">
        <v>66</v>
      </c>
      <c r="L21" s="6" t="s">
        <v>64</v>
      </c>
    </row>
  </sheetData>
  <mergeCells count="14">
    <mergeCell ref="V7:W7"/>
    <mergeCell ref="V8:W8"/>
    <mergeCell ref="B10:C10"/>
    <mergeCell ref="Q2:U2"/>
    <mergeCell ref="F12:K12"/>
    <mergeCell ref="F18:L18"/>
    <mergeCell ref="I14:J14"/>
    <mergeCell ref="J5:L5"/>
    <mergeCell ref="B2:L2"/>
    <mergeCell ref="B11:C11"/>
    <mergeCell ref="G6:H6"/>
    <mergeCell ref="G7:H7"/>
    <mergeCell ref="G8:H8"/>
    <mergeCell ref="F10:H10"/>
  </mergeCells>
  <pageMargins left="0.7" right="0.7" top="0.75" bottom="0.75" header="0.3" footer="0.3"/>
  <ignoredErrors>
    <ignoredError sqref="F6" evalErro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4E9B-CA31-4960-9F5E-A08D761A9777}">
  <dimension ref="B2:R9"/>
  <sheetViews>
    <sheetView showGridLines="0" zoomScale="80" zoomScaleNormal="80" workbookViewId="0">
      <selection activeCell="G5" sqref="G5"/>
    </sheetView>
  </sheetViews>
  <sheetFormatPr defaultRowHeight="19.95" customHeight="1" x14ac:dyDescent="0.3"/>
  <cols>
    <col min="1" max="1" width="4.6640625" style="1" customWidth="1"/>
    <col min="2" max="2" width="14.77734375" style="1" customWidth="1"/>
    <col min="3" max="3" width="16.6640625" style="1" customWidth="1"/>
    <col min="4" max="4" width="14.88671875" style="1" customWidth="1"/>
    <col min="5" max="5" width="5.21875" style="1" customWidth="1"/>
    <col min="6" max="6" width="15.33203125" style="1" customWidth="1"/>
    <col min="7" max="12" width="8.88671875" style="1"/>
    <col min="13" max="13" width="15.5546875" style="1" customWidth="1"/>
    <col min="14" max="14" width="13.88671875" style="1" customWidth="1"/>
    <col min="15" max="15" width="9.88671875" style="1" customWidth="1"/>
    <col min="16" max="16" width="4" style="1" customWidth="1"/>
    <col min="17" max="17" width="15.109375" style="1" customWidth="1"/>
    <col min="18" max="16384" width="8.88671875" style="1"/>
  </cols>
  <sheetData>
    <row r="2" spans="2:18" ht="19.95" customHeight="1" thickBot="1" x14ac:dyDescent="0.35">
      <c r="B2" s="53" t="s">
        <v>125</v>
      </c>
      <c r="C2" s="53"/>
      <c r="D2" s="53"/>
      <c r="E2" s="53"/>
      <c r="F2" s="53"/>
      <c r="G2" s="53"/>
      <c r="M2" s="53" t="s">
        <v>129</v>
      </c>
      <c r="N2" s="53"/>
      <c r="O2" s="53"/>
      <c r="P2" s="53"/>
      <c r="Q2" s="53"/>
      <c r="R2" s="53"/>
    </row>
    <row r="3" spans="2:18" ht="19.95" customHeight="1" thickTop="1" x14ac:dyDescent="0.3"/>
    <row r="4" spans="2:18" ht="19.95" customHeight="1" x14ac:dyDescent="0.3">
      <c r="B4" s="45" t="s">
        <v>67</v>
      </c>
      <c r="C4" s="45" t="s">
        <v>4</v>
      </c>
      <c r="D4" s="45" t="s">
        <v>2</v>
      </c>
      <c r="F4" s="45" t="s">
        <v>67</v>
      </c>
      <c r="G4" s="4" t="s">
        <v>70</v>
      </c>
      <c r="M4" s="45" t="s">
        <v>67</v>
      </c>
      <c r="N4" s="45" t="s">
        <v>4</v>
      </c>
      <c r="O4" s="45" t="s">
        <v>2</v>
      </c>
      <c r="Q4" s="45" t="s">
        <v>67</v>
      </c>
      <c r="R4" s="4"/>
    </row>
    <row r="5" spans="2:18" ht="19.95" customHeight="1" x14ac:dyDescent="0.3">
      <c r="B5" s="4" t="s">
        <v>70</v>
      </c>
      <c r="C5" s="4" t="s">
        <v>8</v>
      </c>
      <c r="D5" s="18">
        <v>100</v>
      </c>
      <c r="F5" s="45" t="s">
        <v>16</v>
      </c>
      <c r="G5" s="4">
        <f>IF(VLOOKUP(G4,$B$5:$D$9,3,FALSE)&gt;=150,VLOOKUP(G4,$B$5:$D$9,3,FALSE)*30%,VLOOKUP(G4,$B$5:$D$9,3,FALSE)*15%)</f>
        <v>15</v>
      </c>
      <c r="M5" s="4" t="s">
        <v>70</v>
      </c>
      <c r="N5" s="4" t="s">
        <v>8</v>
      </c>
      <c r="O5" s="18">
        <v>100</v>
      </c>
      <c r="Q5" s="45" t="s">
        <v>16</v>
      </c>
      <c r="R5" s="4"/>
    </row>
    <row r="6" spans="2:18" ht="19.95" customHeight="1" x14ac:dyDescent="0.3">
      <c r="B6" s="4" t="s">
        <v>71</v>
      </c>
      <c r="C6" s="4" t="s">
        <v>79</v>
      </c>
      <c r="D6" s="18">
        <v>150</v>
      </c>
      <c r="M6" s="4" t="s">
        <v>71</v>
      </c>
      <c r="N6" s="4" t="s">
        <v>79</v>
      </c>
      <c r="O6" s="18">
        <v>150</v>
      </c>
    </row>
    <row r="7" spans="2:18" ht="19.95" customHeight="1" x14ac:dyDescent="0.3">
      <c r="B7" s="4" t="s">
        <v>72</v>
      </c>
      <c r="C7" s="4" t="s">
        <v>80</v>
      </c>
      <c r="D7" s="18">
        <v>115</v>
      </c>
      <c r="M7" s="4" t="s">
        <v>72</v>
      </c>
      <c r="N7" s="4" t="s">
        <v>80</v>
      </c>
      <c r="O7" s="18">
        <v>115</v>
      </c>
    </row>
    <row r="8" spans="2:18" ht="19.95" customHeight="1" x14ac:dyDescent="0.3">
      <c r="B8" s="4" t="s">
        <v>73</v>
      </c>
      <c r="C8" s="4" t="s">
        <v>35</v>
      </c>
      <c r="D8" s="18">
        <v>156</v>
      </c>
      <c r="M8" s="4" t="s">
        <v>73</v>
      </c>
      <c r="N8" s="4" t="s">
        <v>35</v>
      </c>
      <c r="O8" s="18">
        <v>156</v>
      </c>
    </row>
    <row r="9" spans="2:18" ht="19.95" customHeight="1" x14ac:dyDescent="0.3">
      <c r="B9" s="4" t="s">
        <v>74</v>
      </c>
      <c r="C9" s="4" t="s">
        <v>9</v>
      </c>
      <c r="D9" s="18">
        <v>392</v>
      </c>
      <c r="M9" s="4" t="s">
        <v>74</v>
      </c>
      <c r="N9" s="4" t="s">
        <v>9</v>
      </c>
      <c r="O9" s="18">
        <v>392</v>
      </c>
    </row>
  </sheetData>
  <mergeCells count="2">
    <mergeCell ref="B2:G2"/>
    <mergeCell ref="M2:R2"/>
  </mergeCells>
  <dataValidations count="1">
    <dataValidation type="list" allowBlank="1" showInputMessage="1" showErrorMessage="1" sqref="G4" xr:uid="{CAA50242-1FB2-41CD-9997-272AEB7EC557}">
      <formula1>Salesman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12FCE-DBFA-4399-A19E-D31745B12AE2}">
  <dimension ref="B2:V9"/>
  <sheetViews>
    <sheetView showGridLines="0" zoomScale="80" zoomScaleNormal="80" workbookViewId="0">
      <selection activeCell="V5" sqref="V5"/>
    </sheetView>
  </sheetViews>
  <sheetFormatPr defaultRowHeight="19.95" customHeight="1" x14ac:dyDescent="0.3"/>
  <cols>
    <col min="1" max="1" width="4.77734375" style="1" customWidth="1"/>
    <col min="2" max="2" width="14.44140625" style="1" customWidth="1"/>
    <col min="3" max="3" width="12.77734375" style="1" customWidth="1"/>
    <col min="4" max="4" width="10.44140625" style="1" customWidth="1"/>
    <col min="5" max="5" width="4" style="1" customWidth="1"/>
    <col min="6" max="6" width="14.44140625" style="1" customWidth="1"/>
    <col min="7" max="7" width="8.88671875" style="1"/>
    <col min="8" max="8" width="15.33203125" style="1" customWidth="1"/>
    <col min="9" max="14" width="8.88671875" style="1"/>
    <col min="15" max="15" width="14.77734375" style="1" customWidth="1"/>
    <col min="16" max="16" width="14.44140625" style="1" customWidth="1"/>
    <col min="17" max="17" width="10.44140625" style="1" customWidth="1"/>
    <col min="18" max="18" width="8.88671875" style="1"/>
    <col min="19" max="19" width="12.109375" style="1" customWidth="1"/>
    <col min="20" max="20" width="8.88671875" style="1"/>
    <col min="21" max="21" width="12" style="1" customWidth="1"/>
    <col min="22" max="22" width="8.6640625" style="1" customWidth="1"/>
    <col min="23" max="16384" width="8.88671875" style="1"/>
  </cols>
  <sheetData>
    <row r="2" spans="2:22" ht="19.95" customHeight="1" thickBot="1" x14ac:dyDescent="0.35">
      <c r="B2" s="53" t="s">
        <v>126</v>
      </c>
      <c r="C2" s="53"/>
      <c r="D2" s="53"/>
      <c r="E2" s="53"/>
      <c r="F2" s="53"/>
      <c r="G2" s="53"/>
      <c r="H2" s="53"/>
      <c r="I2" s="53"/>
      <c r="O2" s="53" t="s">
        <v>129</v>
      </c>
      <c r="P2" s="53"/>
      <c r="Q2" s="53"/>
      <c r="R2" s="53"/>
      <c r="S2" s="53"/>
      <c r="T2" s="53"/>
      <c r="U2" s="53"/>
      <c r="V2" s="53"/>
    </row>
    <row r="3" spans="2:22" ht="19.95" customHeight="1" thickTop="1" x14ac:dyDescent="0.3"/>
    <row r="4" spans="2:22" ht="19.95" customHeight="1" x14ac:dyDescent="0.3">
      <c r="B4" s="45" t="s">
        <v>67</v>
      </c>
      <c r="C4" s="45" t="s">
        <v>4</v>
      </c>
      <c r="D4" s="45" t="s">
        <v>2</v>
      </c>
      <c r="F4" s="45" t="s">
        <v>127</v>
      </c>
      <c r="G4" s="18">
        <f>MAX(D5:D9)</f>
        <v>392</v>
      </c>
      <c r="O4" s="45" t="s">
        <v>67</v>
      </c>
      <c r="P4" s="45" t="s">
        <v>4</v>
      </c>
      <c r="Q4" s="45" t="s">
        <v>2</v>
      </c>
      <c r="S4" s="45" t="s">
        <v>127</v>
      </c>
      <c r="T4" s="18"/>
    </row>
    <row r="5" spans="2:22" ht="19.95" customHeight="1" x14ac:dyDescent="0.3">
      <c r="B5" s="4" t="s">
        <v>70</v>
      </c>
      <c r="C5" s="4" t="s">
        <v>8</v>
      </c>
      <c r="D5" s="18">
        <v>100</v>
      </c>
      <c r="F5" s="45" t="s">
        <v>4</v>
      </c>
      <c r="G5" s="4" t="s">
        <v>8</v>
      </c>
      <c r="H5" s="45" t="s">
        <v>128</v>
      </c>
      <c r="I5" s="4" t="str">
        <f>IF(VLOOKUP($G$5,$C$5:$D$9,2,FALSE)&gt;=$G$4,"Yes","No")</f>
        <v>No</v>
      </c>
      <c r="O5" s="4" t="s">
        <v>70</v>
      </c>
      <c r="P5" s="4" t="s">
        <v>8</v>
      </c>
      <c r="Q5" s="18">
        <v>100</v>
      </c>
      <c r="S5" s="45" t="s">
        <v>4</v>
      </c>
      <c r="T5" s="4"/>
      <c r="U5" s="45" t="s">
        <v>128</v>
      </c>
      <c r="V5" s="4"/>
    </row>
    <row r="6" spans="2:22" ht="19.95" customHeight="1" x14ac:dyDescent="0.3">
      <c r="B6" s="4" t="s">
        <v>71</v>
      </c>
      <c r="C6" s="4" t="s">
        <v>79</v>
      </c>
      <c r="D6" s="18">
        <v>150</v>
      </c>
      <c r="O6" s="4" t="s">
        <v>71</v>
      </c>
      <c r="P6" s="4" t="s">
        <v>79</v>
      </c>
      <c r="Q6" s="18">
        <v>150</v>
      </c>
    </row>
    <row r="7" spans="2:22" ht="19.95" customHeight="1" x14ac:dyDescent="0.3">
      <c r="B7" s="4" t="s">
        <v>72</v>
      </c>
      <c r="C7" s="4" t="s">
        <v>80</v>
      </c>
      <c r="D7" s="18">
        <v>115</v>
      </c>
      <c r="O7" s="4" t="s">
        <v>72</v>
      </c>
      <c r="P7" s="4" t="s">
        <v>80</v>
      </c>
      <c r="Q7" s="18">
        <v>115</v>
      </c>
    </row>
    <row r="8" spans="2:22" ht="19.95" customHeight="1" x14ac:dyDescent="0.3">
      <c r="B8" s="4" t="s">
        <v>73</v>
      </c>
      <c r="C8" s="4" t="s">
        <v>35</v>
      </c>
      <c r="D8" s="18">
        <v>156</v>
      </c>
      <c r="O8" s="4" t="s">
        <v>73</v>
      </c>
      <c r="P8" s="4" t="s">
        <v>35</v>
      </c>
      <c r="Q8" s="18">
        <v>156</v>
      </c>
    </row>
    <row r="9" spans="2:22" ht="19.95" customHeight="1" x14ac:dyDescent="0.3">
      <c r="B9" s="4" t="s">
        <v>74</v>
      </c>
      <c r="C9" s="4" t="s">
        <v>9</v>
      </c>
      <c r="D9" s="18">
        <v>392</v>
      </c>
      <c r="O9" s="4" t="s">
        <v>74</v>
      </c>
      <c r="P9" s="4" t="s">
        <v>9</v>
      </c>
      <c r="Q9" s="18">
        <v>392</v>
      </c>
    </row>
  </sheetData>
  <mergeCells count="2">
    <mergeCell ref="B2:I2"/>
    <mergeCell ref="O2:V2"/>
  </mergeCells>
  <dataValidations count="1">
    <dataValidation type="list" allowBlank="1" showInputMessage="1" showErrorMessage="1" sqref="G5" xr:uid="{D4AC2648-9E03-4161-929B-9A9E1D19A204}">
      <formula1>$C$5:$C$9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IF</vt:lpstr>
      <vt:lpstr>VLOOKUP</vt:lpstr>
      <vt:lpstr>In Stock or Not in Stock</vt:lpstr>
      <vt:lpstr>2 Tables of Values</vt:lpstr>
      <vt:lpstr>Using Data Validation Feature </vt:lpstr>
      <vt:lpstr>VLOOKUP Column Index Number</vt:lpstr>
      <vt:lpstr>Using INSA and IFERROR Function</vt:lpstr>
      <vt:lpstr>Performing Multiple Calculation</vt:lpstr>
      <vt:lpstr>Vlookup Value with Another Cell</vt:lpstr>
      <vt:lpstr>new_customer</vt:lpstr>
      <vt:lpstr>old_customer</vt:lpstr>
      <vt:lpstr>price_list</vt:lpstr>
      <vt:lpstr>product_status</vt:lpstr>
      <vt:lpstr>sales_table</vt:lpstr>
      <vt:lpstr>Salesman</vt:lpstr>
      <vt:lpstr>shop_price</vt:lpstr>
      <vt:lpstr>table_array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Asus</cp:lastModifiedBy>
  <dcterms:created xsi:type="dcterms:W3CDTF">2018-05-24T10:37:13Z</dcterms:created>
  <dcterms:modified xsi:type="dcterms:W3CDTF">2022-09-27T07:27:00Z</dcterms:modified>
</cp:coreProperties>
</file>