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C:\Users\Md Zahangir Hossain\Desktop\1\Renew\Excel limitations\Download-Working-Files\compressed\"/>
    </mc:Choice>
  </mc:AlternateContent>
  <xr:revisionPtr revIDLastSave="0" documentId="13_ncr:1_{1A5676C4-1192-4375-9397-49CFA094030A}" xr6:coauthVersionLast="47" xr6:coauthVersionMax="47" xr10:uidLastSave="{00000000-0000-0000-0000-000000000000}"/>
  <bookViews>
    <workbookView xWindow="-120" yWindow="-120" windowWidth="20730" windowHeight="11160" xr2:uid="{00000000-000D-0000-FFFF-FFFF00000000}"/>
  </bookViews>
  <sheets>
    <sheet name="Date" sheetId="5" r:id="rId1"/>
    <sheet name="Leading Zeros" sheetId="6" r:id="rId2"/>
    <sheet name="VLOOKUP Approximate Match" sheetId="13" r:id="rId3"/>
    <sheet name="VLOOKUP Exact Match" sheetId="7" r:id="rId4"/>
    <sheet name="OFFSET MATCH" sheetId="12" r:id="rId5"/>
    <sheet name="Deleting Columns while VLOOKUP" sheetId="16" r:id="rId6"/>
    <sheet name="Relative &amp; Absolute Reference" sheetId="3" r:id="rId7"/>
    <sheet name="Long content" sheetId="8" r:id="rId8"/>
    <sheet name="Copy Table" sheetId="9" r:id="rId9"/>
    <sheet name="Import_Table" sheetId="10" r:id="rId10"/>
    <sheet name="Pivot Table Median" sheetId="1" r:id="rId11"/>
    <sheet name="Pivot Table Count" sheetId="14" r:id="rId12"/>
    <sheet name="SUMIFS" sheetId="2" r:id="rId13"/>
  </sheets>
  <definedNames>
    <definedName name="_xlnm._FilterDatabase" localSheetId="11" hidden="1">'Pivot Table Count'!$D$29:$D$47</definedName>
    <definedName name="_xlnm._FilterDatabase" localSheetId="10" hidden="1">'Pivot Table Median'!$B$4:$I$4</definedName>
    <definedName name="_xlnm.Extract" localSheetId="11">'Pivot Table Count'!#REF!</definedName>
  </definedNames>
  <calcPr calcId="191029"/>
  <pivotCaches>
    <pivotCache cacheId="0" r:id="rId14"/>
    <pivotCache cacheId="1" r:id="rId15"/>
    <pivotCache cacheId="2" r:id="rId16"/>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5" i="2" l="1"/>
  <c r="I13" i="14"/>
  <c r="J11" i="1"/>
  <c r="J5" i="1"/>
  <c r="G6" i="16"/>
  <c r="G5" i="16"/>
  <c r="H37" i="14"/>
  <c r="H20" i="13" l="1"/>
  <c r="H19" i="13"/>
  <c r="H16" i="13"/>
  <c r="H15" i="13"/>
  <c r="E15" i="13"/>
  <c r="E21" i="13"/>
  <c r="E20" i="13"/>
  <c r="E17" i="13"/>
  <c r="E19" i="13"/>
  <c r="E22" i="13"/>
  <c r="E18" i="13"/>
  <c r="E16" i="13"/>
  <c r="H9" i="13"/>
  <c r="H10" i="13"/>
  <c r="E12" i="13"/>
  <c r="E6" i="13"/>
  <c r="E7" i="13"/>
  <c r="E8" i="13"/>
  <c r="E9" i="13"/>
  <c r="E10" i="13"/>
  <c r="E11" i="13"/>
  <c r="E5" i="13"/>
  <c r="H5" i="13"/>
  <c r="H6" i="13"/>
  <c r="C10" i="12"/>
  <c r="G6" i="3"/>
  <c r="G5" i="3"/>
  <c r="G10" i="3"/>
  <c r="G11" i="3"/>
  <c r="I57" i="2"/>
  <c r="I52" i="2"/>
  <c r="I53" i="2"/>
  <c r="I54" i="2"/>
  <c r="I55" i="2"/>
  <c r="I56" i="2"/>
  <c r="I51" i="2"/>
  <c r="I50" i="2"/>
  <c r="I46" i="2"/>
  <c r="I47" i="2"/>
  <c r="I48" i="2"/>
  <c r="I49" i="2"/>
  <c r="I45" i="2"/>
  <c r="I44" i="2"/>
  <c r="I39" i="2"/>
  <c r="I34" i="2"/>
  <c r="I35" i="2"/>
  <c r="I36" i="2"/>
  <c r="I37" i="2"/>
  <c r="I38" i="2"/>
  <c r="I33" i="2"/>
  <c r="I32" i="2"/>
  <c r="I28" i="2"/>
  <c r="I29" i="2"/>
  <c r="I30" i="2"/>
  <c r="I31" i="2"/>
  <c r="I27" i="2"/>
  <c r="I26" i="2"/>
  <c r="F16" i="7"/>
  <c r="F17" i="7"/>
  <c r="F15" i="7"/>
  <c r="F10" i="7"/>
  <c r="F11" i="7"/>
  <c r="F12" i="7"/>
  <c r="F7" i="7"/>
  <c r="F6" i="7"/>
  <c r="F5" i="7"/>
  <c r="D7" i="6"/>
  <c r="D6" i="6"/>
  <c r="D5" i="6"/>
  <c r="D16" i="5"/>
  <c r="D15" i="5"/>
  <c r="D14" i="5"/>
  <c r="D13" i="5"/>
  <c r="D12" i="5"/>
  <c r="D11" i="5"/>
  <c r="D10" i="5"/>
  <c r="D9" i="5"/>
  <c r="D8" i="5"/>
  <c r="D7" i="5"/>
  <c r="D6" i="5"/>
  <c r="D5" i="5"/>
</calcChain>
</file>

<file path=xl/sharedStrings.xml><?xml version="1.0" encoding="utf-8"?>
<sst xmlns="http://schemas.openxmlformats.org/spreadsheetml/2006/main" count="453" uniqueCount="152">
  <si>
    <t>Alfred</t>
  </si>
  <si>
    <t>M</t>
  </si>
  <si>
    <t>Alice</t>
  </si>
  <si>
    <t>F</t>
  </si>
  <si>
    <t>Barbara</t>
  </si>
  <si>
    <t>Carol</t>
  </si>
  <si>
    <t>Henry</t>
  </si>
  <si>
    <t>James</t>
  </si>
  <si>
    <t>Jane</t>
  </si>
  <si>
    <t>Janet</t>
  </si>
  <si>
    <t>Jeffrey</t>
  </si>
  <si>
    <t>John</t>
  </si>
  <si>
    <t>Joyce</t>
  </si>
  <si>
    <t>Judy</t>
  </si>
  <si>
    <t>Louise</t>
  </si>
  <si>
    <t>Mary</t>
  </si>
  <si>
    <t>Philip</t>
  </si>
  <si>
    <t>Robert</t>
  </si>
  <si>
    <t>Ronald</t>
  </si>
  <si>
    <t>Thomas</t>
  </si>
  <si>
    <t>William</t>
  </si>
  <si>
    <t>NAME</t>
  </si>
  <si>
    <t>SEX</t>
  </si>
  <si>
    <t>AGE</t>
  </si>
  <si>
    <t>HEIGHT</t>
  </si>
  <si>
    <t>WEIGHT</t>
  </si>
  <si>
    <t>Row Labels</t>
  </si>
  <si>
    <t>Grand Total</t>
  </si>
  <si>
    <t>Returned by TEXT function</t>
  </si>
  <si>
    <t>2-1</t>
  </si>
  <si>
    <t>=TEXT($C3,"M-D")</t>
  </si>
  <si>
    <t>=TEXT($C4,"MM-DD")</t>
  </si>
  <si>
    <t>=TEXT($C5,"M-DD")</t>
  </si>
  <si>
    <t>=TEXT($C6,"MM-D")</t>
  </si>
  <si>
    <t>5-23</t>
  </si>
  <si>
    <t>=TEXT($C7,"M-D")</t>
  </si>
  <si>
    <t>=TEXT($C8,"MM-DD")</t>
  </si>
  <si>
    <t>=TEXT($C9,"M-DD")</t>
  </si>
  <si>
    <t>=TEXT($C10,"MM-D")</t>
  </si>
  <si>
    <t>12-12</t>
  </si>
  <si>
    <t>=TEXT($C11,"M-D")</t>
  </si>
  <si>
    <t>=TEXT($C12,"MM-DD")</t>
  </si>
  <si>
    <t>=TEXT($C13,"M-DD")</t>
  </si>
  <si>
    <t>=TEXT($C14,"MM-D")</t>
  </si>
  <si>
    <t>000123</t>
  </si>
  <si>
    <t>=TEXT($C3,"000000")</t>
  </si>
  <si>
    <t>001234</t>
  </si>
  <si>
    <t>=TEXT($C4,"000000")</t>
  </si>
  <si>
    <t>012345</t>
  </si>
  <si>
    <t>=TEXT($C5,"000000")</t>
  </si>
  <si>
    <t>Name</t>
  </si>
  <si>
    <t>Num</t>
  </si>
  <si>
    <t>Name</t>
    <phoneticPr fontId="1" type="noConversion"/>
  </si>
  <si>
    <t>Num</t>
    <phoneticPr fontId="1" type="noConversion"/>
  </si>
  <si>
    <t>marie</t>
    <phoneticPr fontId="1" type="noConversion"/>
  </si>
  <si>
    <t>Marie</t>
    <phoneticPr fontId="1" type="noConversion"/>
  </si>
  <si>
    <t>=VLOOKUP($E3,$B$3:$C$10,2,FALSE)</t>
    <phoneticPr fontId="1" type="noConversion"/>
  </si>
  <si>
    <t>lucy</t>
    <phoneticPr fontId="1" type="noConversion"/>
  </si>
  <si>
    <t>=VLOOKUP($E4,$B$3:$C$10,2,FALSE)</t>
    <phoneticPr fontId="1" type="noConversion"/>
  </si>
  <si>
    <t>Lucy</t>
  </si>
  <si>
    <t>Dan</t>
    <phoneticPr fontId="1" type="noConversion"/>
  </si>
  <si>
    <t>=VLOOKUP($E5,$B$3:$C$10,2,FALSE)</t>
    <phoneticPr fontId="1" type="noConversion"/>
  </si>
  <si>
    <t>Feng</t>
    <phoneticPr fontId="1" type="noConversion"/>
  </si>
  <si>
    <t>dan</t>
    <phoneticPr fontId="1" type="noConversion"/>
  </si>
  <si>
    <t>Meng</t>
    <phoneticPr fontId="1" type="noConversion"/>
  </si>
  <si>
    <t>F</t>
    <phoneticPr fontId="1" type="noConversion"/>
  </si>
  <si>
    <t>Correct</t>
    <phoneticPr fontId="1" type="noConversion"/>
  </si>
  <si>
    <t>=INDEX($B$2:$C$10,MATCH(TRUE,INDEX(EXACT($E8,$B$2:$B$10),0),0),2)</t>
    <phoneticPr fontId="1" type="noConversion"/>
  </si>
  <si>
    <t>=INDEX($B$2:$C$10,MATCH(TRUE,INDEX(EXACT($E9,$B$2:$B$10),0),0),2)</t>
    <phoneticPr fontId="1" type="noConversion"/>
  </si>
  <si>
    <t>=INDEX($B$2:$C$10,MATCH(TRUE,INDEX(EXACT($E10,$B$2:$B$10),0),0),2)</t>
    <phoneticPr fontId="1" type="noConversion"/>
  </si>
  <si>
    <t>=OFFSET($B$2,MATCH($E13,$B$2:$B$10,0),1)</t>
    <phoneticPr fontId="1" type="noConversion"/>
  </si>
  <si>
    <t>=OFFSET($B$2,MATCH($E14,$B$2:$B$10,0),1)</t>
    <phoneticPr fontId="1" type="noConversion"/>
  </si>
  <si>
    <t>=OFFSET($B$2,MATCH($E15,$B$2:$B$10,0),1)</t>
    <phoneticPr fontId="1" type="noConversion"/>
  </si>
  <si>
    <t>Row Labels</t>
    <phoneticPr fontId="1" type="noConversion"/>
  </si>
  <si>
    <t>Marie</t>
  </si>
  <si>
    <t>lucy</t>
  </si>
  <si>
    <t>Dan</t>
  </si>
  <si>
    <t>Feng</t>
  </si>
  <si>
    <t>Meng</t>
  </si>
  <si>
    <t>Ming</t>
    <phoneticPr fontId="1" type="noConversion"/>
  </si>
  <si>
    <t>Ben</t>
    <phoneticPr fontId="1" type="noConversion"/>
  </si>
  <si>
    <t>Heng</t>
    <phoneticPr fontId="1" type="noConversion"/>
  </si>
  <si>
    <t>Sex</t>
    <phoneticPr fontId="1" type="noConversion"/>
  </si>
  <si>
    <t>M</t>
    <phoneticPr fontId="1" type="noConversion"/>
  </si>
  <si>
    <t>Count</t>
    <phoneticPr fontId="1" type="noConversion"/>
  </si>
  <si>
    <t>=COUNTIFS($C$3:$C$10,"="&amp;$F8)</t>
    <phoneticPr fontId="1" type="noConversion"/>
  </si>
  <si>
    <t>=COUNTIFS($C$3:$C$10,"="&amp;$F9)</t>
    <phoneticPr fontId="1" type="noConversion"/>
  </si>
  <si>
    <t>=COUNTIFS($C3:$C10,"="&amp;$F3)</t>
    <phoneticPr fontId="1" type="noConversion"/>
  </si>
  <si>
    <t>=COUNTIFS($C4:$C11,"="&amp;$F4)</t>
    <phoneticPr fontId="1" type="noConversion"/>
  </si>
  <si>
    <t>Perhaps you have the same experience that EXCEL just crashes when you are running the VBA macro, especially when you use DO WHILE loop 
or FOR NEXT loop which have to loop for a lot of times (like 1000 or 10,000 times). 
I used to scrape data from internet to extract name and contact information of more than 10,000 companies. It took me almost 24 hours 
in total to finish the work. Initially, it crashed after running the macro for 1 or 2 hours due to bad internet condition. Suddenly, 
all the work disappeared. I was so frustrated after it crashed the second time. It suddenly occurred to me that I can save the 
workbook once one loop is finished.  After adding the one statement “ThisWorkbook.Save” at the end of each loop, I have never lost 
any work due to excel crashing at the wrong time.</t>
    <phoneticPr fontId="1" type="noConversion"/>
  </si>
  <si>
    <t>No</t>
  </si>
  <si>
    <t>Details</t>
  </si>
  <si>
    <t>Date</t>
  </si>
  <si>
    <t>Notification Date</t>
  </si>
  <si>
    <t>22.07.2013</t>
  </si>
  <si>
    <t>Last Date for Receiving of</t>
  </si>
  <si>
    <t>filled in Application Form</t>
  </si>
  <si>
    <t>10.08.2013</t>
  </si>
  <si>
    <t>Announcement of Eligible Candidates List for Entrance Test</t>
  </si>
  <si>
    <t>13.08.2013</t>
  </si>
  <si>
    <t>Last Date for Receiving of filled in Application Form</t>
  </si>
  <si>
    <t>Order ID</t>
  </si>
  <si>
    <t>Unit Price</t>
  </si>
  <si>
    <t>Quantity</t>
  </si>
  <si>
    <t>Year</t>
  </si>
  <si>
    <t>Sales</t>
  </si>
  <si>
    <t>Comm %</t>
  </si>
  <si>
    <t>Applebee</t>
  </si>
  <si>
    <t>Bueller</t>
  </si>
  <si>
    <t>Chung</t>
  </si>
  <si>
    <t>Crawford</t>
  </si>
  <si>
    <t>King</t>
  </si>
  <si>
    <t>MacDonald</t>
  </si>
  <si>
    <t>Richards</t>
  </si>
  <si>
    <t>Commission</t>
  </si>
  <si>
    <t>MacDona</t>
  </si>
  <si>
    <t>=VLOOKUP($G7,$C$3:$D$10,2,TRUE)</t>
  </si>
  <si>
    <t>=VLOOKUP($G8,$C$3:$D$10,2,TRUE)</t>
  </si>
  <si>
    <t>=VLOOKUP($G3,$B$3:$C$10,2,TRUE)</t>
  </si>
  <si>
    <t>=VLOOKUP($G4,$B$3:$C$10,2,TRUE)</t>
  </si>
  <si>
    <t>chun</t>
  </si>
  <si>
    <t>=VLOOKUP($G13,$B$13:$C$20,2,TRUE)</t>
  </si>
  <si>
    <t>=VLOOKUP($G14,$B$13:$C$20,2,TRUE)</t>
  </si>
  <si>
    <t>=VLOOKUP($G17,$C$13:$D$20,2,TRUE)</t>
  </si>
  <si>
    <t>=VLOOKUP($G18,$C$13:$D$20,2,TRUE)</t>
  </si>
  <si>
    <t>=VLOOKUP(P3,K3:N10,3,TRUE)</t>
  </si>
  <si>
    <t>=VLOOKUP(P4,K3:N10,3,TRUE)</t>
  </si>
  <si>
    <t>Sum of WEIGHT</t>
  </si>
  <si>
    <t>Count of WEIGHT</t>
  </si>
  <si>
    <t>Count of AGE</t>
  </si>
  <si>
    <t>Average of WEIGHT</t>
  </si>
  <si>
    <t>Using TEXT Function to Display Dates</t>
  </si>
  <si>
    <t>Desired Date Format</t>
  </si>
  <si>
    <t>Date Format as Output</t>
  </si>
  <si>
    <t>Used Formula</t>
  </si>
  <si>
    <t>Formula Used</t>
  </si>
  <si>
    <t>Using VLOOKUP Function to Approximate Match</t>
  </si>
  <si>
    <t xml:space="preserve">Using SUMIF Function </t>
  </si>
  <si>
    <t>Copying Table</t>
  </si>
  <si>
    <t>Date Format As Output</t>
  </si>
  <si>
    <t>Returned by TEXT Function</t>
  </si>
  <si>
    <t>Dropping Off Leading Zeros</t>
  </si>
  <si>
    <t xml:space="preserve"> Exact Matching of VLOOKUP</t>
  </si>
  <si>
    <t>Using of Relative and Absolute Reference</t>
  </si>
  <si>
    <t>Making Long Content</t>
  </si>
  <si>
    <t>Working with PivotTable Median</t>
  </si>
  <si>
    <t>Using OFFSET and MATCH Functions</t>
  </si>
  <si>
    <t>Deleting Columns while Using VLOOKUP</t>
  </si>
  <si>
    <t>Sum of AGE</t>
  </si>
  <si>
    <t>Median</t>
  </si>
  <si>
    <t>Using PivotTable to Count</t>
  </si>
  <si>
    <t>Count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</si>
</sst>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Red]0"/>
    <numFmt numFmtId="165" formatCode="&quot;$&quot;#,##0.00;[Red]&quot;$&quot;#,##0.00"/>
    <numFmt numFmtId="166" formatCode="&quot;$&quot;#,##0;[Red]&quot;$&quot;#,##0"/>
  </numFmts>
  <fonts count="14">
    <font>
      <sz val="11"/>
      <color theme="1"/>
      <name val="Calibri"/>
      <family val="2"/>
      <scheme val="minor"/>
    </font>
    <font>
      <sz val="9"/>
      <name val="Calibri"/>
      <family val="3"/>
      <charset val="134"/>
      <scheme val="minor"/>
    </font>
    <font>
      <b/>
      <sz val="11"/>
      <color theme="1"/>
      <name val="Calibri"/>
      <family val="3"/>
      <charset val="134"/>
      <scheme val="minor"/>
    </font>
    <font>
      <sz val="11"/>
      <color rgb="FF000000"/>
      <name val="宋体"/>
    </font>
    <font>
      <b/>
      <sz val="13"/>
      <color theme="3"/>
      <name val="Calibri"/>
      <family val="2"/>
      <scheme val="minor"/>
    </font>
    <font>
      <b/>
      <sz val="12"/>
      <color theme="1"/>
      <name val="Calibri"/>
      <family val="2"/>
      <scheme val="minor"/>
    </font>
    <font>
      <sz val="12"/>
      <color theme="1"/>
      <name val="Calibri"/>
      <family val="2"/>
      <scheme val="minor"/>
    </font>
    <font>
      <sz val="12"/>
      <color rgb="FFFF0000"/>
      <name val="Calibri"/>
      <family val="2"/>
      <scheme val="minor"/>
    </font>
    <font>
      <sz val="12"/>
      <name val="Calibri"/>
      <family val="2"/>
      <scheme val="minor"/>
    </font>
    <font>
      <sz val="12"/>
      <color rgb="FF0000CC"/>
      <name val="Calibri"/>
      <family val="2"/>
      <scheme val="minor"/>
    </font>
    <font>
      <sz val="12"/>
      <color rgb="FF00B050"/>
      <name val="Calibri"/>
      <family val="2"/>
      <scheme val="minor"/>
    </font>
    <font>
      <b/>
      <sz val="12"/>
      <color rgb="FFFF0000"/>
      <name val="Calibri"/>
      <family val="2"/>
      <scheme val="minor"/>
    </font>
    <font>
      <sz val="12"/>
      <color theme="1"/>
      <name val="Calibri"/>
      <family val="2"/>
    </font>
    <font>
      <sz val="12"/>
      <color rgb="FF333333"/>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right/>
      <top/>
      <bottom style="thick">
        <color theme="4" tint="0.499984740745262"/>
      </bottom>
      <diagonal/>
    </border>
  </borders>
  <cellStyleXfs count="2">
    <xf numFmtId="0" fontId="0" fillId="0" borderId="0"/>
    <xf numFmtId="0" fontId="4" fillId="0" borderId="11" applyNumberFormat="0" applyFill="0" applyAlignment="0" applyProtection="0"/>
  </cellStyleXfs>
  <cellXfs count="61">
    <xf numFmtId="0" fontId="0" fillId="0" borderId="0" xfId="0"/>
    <xf numFmtId="0" fontId="0" fillId="0" borderId="0" xfId="0" applyBorder="1"/>
    <xf numFmtId="0" fontId="0" fillId="0" borderId="0" xfId="0" applyAlignment="1">
      <alignment horizontal="left"/>
    </xf>
    <xf numFmtId="0" fontId="0" fillId="0" borderId="0" xfId="0" applyNumberFormat="1"/>
    <xf numFmtId="0" fontId="0" fillId="0" borderId="0" xfId="0" quotePrefix="1"/>
    <xf numFmtId="0" fontId="2" fillId="0" borderId="0" xfId="0" applyFont="1"/>
    <xf numFmtId="0" fontId="0" fillId="0" borderId="0" xfId="0" applyAlignment="1">
      <alignment horizontal="center" vertical="center"/>
    </xf>
    <xf numFmtId="0" fontId="4" fillId="0" borderId="11" xfId="1" applyAlignment="1">
      <alignment horizontal="center" vertical="center"/>
    </xf>
    <xf numFmtId="0" fontId="6" fillId="0" borderId="2" xfId="0" applyFont="1" applyBorder="1" applyAlignment="1">
      <alignment horizontal="center" vertical="center"/>
    </xf>
    <xf numFmtId="0" fontId="5" fillId="0" borderId="1" xfId="0" applyFont="1" applyBorder="1" applyAlignment="1">
      <alignment horizontal="center" vertical="center"/>
    </xf>
    <xf numFmtId="0" fontId="6" fillId="0" borderId="1" xfId="0" applyFont="1" applyBorder="1" applyAlignment="1">
      <alignment horizontal="center" vertical="center"/>
    </xf>
    <xf numFmtId="16" fontId="6" fillId="0" borderId="1" xfId="0" applyNumberFormat="1" applyFont="1" applyBorder="1" applyAlignment="1">
      <alignment horizontal="center" vertical="center"/>
    </xf>
    <xf numFmtId="16" fontId="7" fillId="2" borderId="1" xfId="0" applyNumberFormat="1" applyFont="1" applyFill="1" applyBorder="1" applyAlignment="1">
      <alignment horizontal="center" vertical="center"/>
    </xf>
    <xf numFmtId="0" fontId="7" fillId="2" borderId="1" xfId="0" quotePrefix="1" applyFont="1" applyFill="1" applyBorder="1" applyAlignment="1">
      <alignment horizontal="center" vertical="center"/>
    </xf>
    <xf numFmtId="0" fontId="6" fillId="0" borderId="1" xfId="0" quotePrefix="1" applyFont="1" applyBorder="1" applyAlignment="1">
      <alignment horizontal="center" vertical="center"/>
    </xf>
    <xf numFmtId="0" fontId="5" fillId="4" borderId="1" xfId="0" applyFont="1" applyFill="1" applyBorder="1" applyAlignment="1">
      <alignment horizontal="center" vertical="center" wrapText="1"/>
    </xf>
    <xf numFmtId="0" fontId="5" fillId="4" borderId="1" xfId="0" applyFont="1" applyFill="1" applyBorder="1" applyAlignment="1">
      <alignment horizontal="center" vertical="center"/>
    </xf>
    <xf numFmtId="0" fontId="6" fillId="0" borderId="0" xfId="0" applyFont="1" applyBorder="1" applyAlignment="1">
      <alignment horizontal="center" vertical="center"/>
    </xf>
    <xf numFmtId="0" fontId="6" fillId="0" borderId="0" xfId="0" applyFont="1" applyAlignment="1">
      <alignment horizontal="center" vertical="center"/>
    </xf>
    <xf numFmtId="0" fontId="6" fillId="0" borderId="1" xfId="0" quotePrefix="1" applyFont="1" applyFill="1" applyBorder="1" applyAlignment="1">
      <alignment horizontal="center" vertical="center"/>
    </xf>
    <xf numFmtId="0" fontId="6" fillId="0" borderId="1" xfId="0" applyFont="1" applyFill="1" applyBorder="1" applyAlignment="1">
      <alignment horizontal="center" vertical="center"/>
    </xf>
    <xf numFmtId="0" fontId="5" fillId="0" borderId="0" xfId="0" applyFont="1" applyBorder="1" applyAlignment="1">
      <alignment horizontal="center" vertical="center"/>
    </xf>
    <xf numFmtId="0" fontId="6" fillId="0" borderId="0" xfId="0" quotePrefix="1" applyFont="1" applyBorder="1" applyAlignment="1">
      <alignment horizontal="center" vertical="center"/>
    </xf>
    <xf numFmtId="0" fontId="6" fillId="0" borderId="3" xfId="0" applyFont="1" applyBorder="1" applyAlignment="1">
      <alignment horizontal="center" vertical="center"/>
    </xf>
    <xf numFmtId="0" fontId="8" fillId="0" borderId="1" xfId="0" applyFont="1" applyFill="1" applyBorder="1" applyAlignment="1">
      <alignment horizontal="center" vertical="center"/>
    </xf>
    <xf numFmtId="166" fontId="8" fillId="0" borderId="1" xfId="0" applyNumberFormat="1" applyFont="1" applyFill="1" applyBorder="1" applyAlignment="1">
      <alignment horizontal="center" vertical="center"/>
    </xf>
    <xf numFmtId="9" fontId="8" fillId="0" borderId="1" xfId="0" applyNumberFormat="1" applyFont="1" applyFill="1" applyBorder="1" applyAlignment="1">
      <alignment horizontal="center" vertical="center"/>
    </xf>
    <xf numFmtId="0" fontId="8" fillId="2" borderId="1" xfId="0" applyFont="1" applyFill="1" applyBorder="1" applyAlignment="1">
      <alignment horizontal="center" vertical="center"/>
    </xf>
    <xf numFmtId="166" fontId="8" fillId="2" borderId="1" xfId="0" applyNumberFormat="1" applyFont="1" applyFill="1" applyBorder="1" applyAlignment="1">
      <alignment horizontal="center" vertical="center"/>
    </xf>
    <xf numFmtId="0" fontId="6" fillId="2" borderId="1" xfId="0" applyFont="1" applyFill="1" applyBorder="1" applyAlignment="1">
      <alignment horizontal="center" vertical="center"/>
    </xf>
    <xf numFmtId="166" fontId="8" fillId="0" borderId="1" xfId="0" applyNumberFormat="1" applyFont="1" applyBorder="1" applyAlignment="1">
      <alignment horizontal="center" vertical="center"/>
    </xf>
    <xf numFmtId="0" fontId="7" fillId="0" borderId="1" xfId="0" applyFont="1" applyBorder="1" applyAlignment="1">
      <alignment horizontal="center" vertical="center"/>
    </xf>
    <xf numFmtId="0" fontId="9" fillId="0" borderId="1" xfId="0" applyFont="1" applyBorder="1" applyAlignment="1">
      <alignment horizontal="center" vertical="center"/>
    </xf>
    <xf numFmtId="0" fontId="10" fillId="0" borderId="1" xfId="0" applyFont="1" applyBorder="1" applyAlignment="1">
      <alignment horizontal="center" vertical="center"/>
    </xf>
    <xf numFmtId="0" fontId="5" fillId="0" borderId="1" xfId="0" applyFont="1" applyFill="1" applyBorder="1" applyAlignment="1">
      <alignment horizontal="center" vertical="center"/>
    </xf>
    <xf numFmtId="0" fontId="11" fillId="0" borderId="4" xfId="0" applyFont="1" applyBorder="1" applyAlignment="1">
      <alignment horizontal="center" vertical="center"/>
    </xf>
    <xf numFmtId="0" fontId="10" fillId="0" borderId="4" xfId="0" applyFont="1" applyBorder="1" applyAlignment="1">
      <alignment horizontal="center" vertical="center"/>
    </xf>
    <xf numFmtId="165" fontId="6" fillId="0" borderId="1" xfId="0" applyNumberFormat="1" applyFont="1" applyBorder="1" applyAlignment="1">
      <alignment horizontal="center" vertical="center"/>
    </xf>
    <xf numFmtId="0" fontId="10" fillId="0" borderId="0" xfId="0" applyFont="1" applyBorder="1" applyAlignment="1">
      <alignment horizontal="center" vertical="center"/>
    </xf>
    <xf numFmtId="0" fontId="5" fillId="3" borderId="1" xfId="0" applyFont="1" applyFill="1" applyBorder="1" applyAlignment="1">
      <alignment horizontal="center" vertical="center"/>
    </xf>
    <xf numFmtId="0" fontId="5" fillId="0" borderId="1" xfId="0" applyNumberFormat="1" applyFont="1" applyBorder="1" applyAlignment="1">
      <alignment horizontal="center" vertical="center"/>
    </xf>
    <xf numFmtId="0" fontId="6" fillId="0" borderId="1" xfId="0" applyNumberFormat="1" applyFont="1" applyBorder="1" applyAlignment="1">
      <alignment horizontal="center" vertical="center"/>
    </xf>
    <xf numFmtId="0" fontId="5" fillId="3" borderId="1" xfId="0" applyNumberFormat="1" applyFont="1" applyFill="1" applyBorder="1" applyAlignment="1">
      <alignment horizontal="center" vertical="center"/>
    </xf>
    <xf numFmtId="164" fontId="6" fillId="0" borderId="1" xfId="0" applyNumberFormat="1" applyFont="1" applyBorder="1" applyAlignment="1">
      <alignment horizontal="center" vertical="center"/>
    </xf>
    <xf numFmtId="0" fontId="6" fillId="0" borderId="1" xfId="0" pivotButton="1" applyFont="1" applyBorder="1" applyAlignment="1">
      <alignment horizontal="center" vertical="center"/>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0" fontId="6" fillId="0" borderId="0" xfId="0" applyFont="1" applyAlignment="1">
      <alignment horizontal="left" vertical="center" wrapText="1"/>
    </xf>
    <xf numFmtId="0" fontId="8" fillId="5" borderId="1" xfId="0" applyFont="1" applyFill="1" applyBorder="1" applyAlignment="1">
      <alignment horizontal="center" vertical="center"/>
    </xf>
    <xf numFmtId="0" fontId="8" fillId="5" borderId="1" xfId="0" quotePrefix="1" applyFont="1" applyFill="1" applyBorder="1" applyAlignment="1">
      <alignment horizontal="center" vertical="center"/>
    </xf>
    <xf numFmtId="0" fontId="11" fillId="0" borderId="1" xfId="0" applyFont="1" applyBorder="1" applyAlignment="1">
      <alignment horizontal="center" vertical="center"/>
    </xf>
    <xf numFmtId="0" fontId="6" fillId="0" borderId="0" xfId="0" applyFont="1"/>
    <xf numFmtId="0" fontId="12" fillId="4" borderId="5" xfId="0" applyFont="1" applyFill="1" applyBorder="1" applyAlignment="1">
      <alignment horizontal="center" vertical="center" wrapText="1"/>
    </xf>
    <xf numFmtId="0" fontId="12" fillId="4" borderId="6" xfId="0" applyFont="1" applyFill="1" applyBorder="1" applyAlignment="1">
      <alignment horizontal="center" vertical="center" wrapText="1"/>
    </xf>
    <xf numFmtId="0" fontId="13" fillId="0" borderId="1" xfId="0" applyFont="1" applyBorder="1" applyAlignment="1">
      <alignment horizontal="center" vertical="center"/>
    </xf>
    <xf numFmtId="0" fontId="5" fillId="0" borderId="1" xfId="0" applyFont="1" applyBorder="1" applyAlignment="1">
      <alignment horizontal="center" vertical="center" wrapText="1"/>
    </xf>
    <xf numFmtId="0" fontId="4" fillId="0" borderId="11" xfId="1" applyAlignment="1">
      <alignment horizontal="center" vertical="center"/>
    </xf>
    <xf numFmtId="0" fontId="12" fillId="0" borderId="10" xfId="0" applyFont="1" applyBorder="1" applyAlignment="1">
      <alignment horizontal="center" vertical="center" wrapText="1"/>
    </xf>
    <xf numFmtId="0" fontId="12" fillId="0" borderId="7" xfId="0" applyFont="1" applyBorder="1" applyAlignment="1">
      <alignment horizontal="center" vertical="center" wrapText="1"/>
    </xf>
  </cellXfs>
  <cellStyles count="2">
    <cellStyle name="Heading 2" xfId="1" builtinId="17"/>
    <cellStyle name="Normal" xfId="0" builtinId="0"/>
  </cellStyles>
  <dxfs count="88">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right style="thin">
          <color indexed="64"/>
        </right>
        <top style="thin">
          <color indexed="64"/>
        </top>
        <bottom style="thin">
          <color indexed="64"/>
        </bottom>
        <vertical style="thin">
          <color indexed="64"/>
        </vertical>
      </border>
    </dxf>
    <dxf>
      <border>
        <right style="thin">
          <color indexed="64"/>
        </right>
        <top style="thin">
          <color indexed="64"/>
        </top>
        <bottom style="thin">
          <color indexed="64"/>
        </bottom>
        <vertical style="thin">
          <color indexed="64"/>
        </vertical>
      </border>
    </dxf>
    <dxf>
      <border>
        <right style="thin">
          <color indexed="64"/>
        </right>
        <top style="thin">
          <color indexed="64"/>
        </top>
        <bottom style="thin">
          <color indexed="64"/>
        </bottom>
        <vertical style="thin">
          <color indexed="64"/>
        </vertical>
      </border>
    </dxf>
    <dxf>
      <border>
        <right style="thin">
          <color indexed="64"/>
        </right>
        <top style="thin">
          <color indexed="64"/>
        </top>
        <bottom style="thin">
          <color indexed="64"/>
        </bottom>
        <vertical style="thin">
          <color indexed="64"/>
        </vertical>
      </border>
    </dxf>
    <dxf>
      <border>
        <right style="thin">
          <color indexed="64"/>
        </right>
        <top style="thin">
          <color indexed="64"/>
        </top>
        <bottom style="thin">
          <color indexed="64"/>
        </bottom>
        <vertical style="thin">
          <color indexed="64"/>
        </vertical>
      </border>
    </dxf>
    <dxf>
      <border>
        <right style="thin">
          <color indexed="64"/>
        </right>
        <top style="thin">
          <color indexed="64"/>
        </top>
        <bottom style="thin">
          <color indexed="64"/>
        </bottom>
        <vertical style="thin">
          <color indexed="64"/>
        </vertical>
      </border>
    </dxf>
    <dxf>
      <alignment horizontal="center"/>
    </dxf>
    <dxf>
      <alignment horizontal="center"/>
    </dxf>
    <dxf>
      <alignment horizontal="center"/>
    </dxf>
    <dxf>
      <alignment horizontal="center"/>
    </dxf>
    <dxf>
      <alignment horizontal="center"/>
    </dxf>
    <dxf>
      <alignment horizontal="center"/>
    </dxf>
    <dxf>
      <alignment vertical="center" indent="0"/>
    </dxf>
    <dxf>
      <alignment vertical="center" indent="0"/>
    </dxf>
    <dxf>
      <alignment vertical="center" indent="0"/>
    </dxf>
    <dxf>
      <alignment vertical="center" indent="0"/>
    </dxf>
    <dxf>
      <alignment vertical="center" indent="0"/>
    </dxf>
    <dxf>
      <alignment vertical="center" indent="0"/>
    </dxf>
    <dxf>
      <font>
        <sz val="12"/>
      </font>
    </dxf>
    <dxf>
      <font>
        <sz val="12"/>
      </font>
    </dxf>
    <dxf>
      <font>
        <sz val="12"/>
      </font>
    </dxf>
    <dxf>
      <font>
        <sz val="12"/>
      </font>
    </dxf>
    <dxf>
      <font>
        <sz val="12"/>
      </font>
    </dxf>
    <dxf>
      <font>
        <sz val="12"/>
      </font>
    </dxf>
    <dxf>
      <border>
        <bottom style="thin">
          <color indexed="64"/>
        </bottom>
        <horizontal style="thin">
          <color indexed="64"/>
        </horizontal>
      </border>
    </dxf>
    <dxf>
      <border>
        <bottom style="thin">
          <color indexed="64"/>
        </bottom>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sz val="12"/>
      </font>
    </dxf>
    <dxf>
      <font>
        <sz val="12"/>
      </font>
    </dxf>
    <dxf>
      <font>
        <sz val="12"/>
      </font>
    </dxf>
    <dxf>
      <font>
        <sz val="12"/>
      </font>
    </dxf>
    <dxf>
      <font>
        <sz val="12"/>
      </font>
    </dxf>
    <dxf>
      <font>
        <sz val="12"/>
      </font>
    </dxf>
    <dxf>
      <alignment vertical="center"/>
    </dxf>
    <dxf>
      <alignment vertical="center"/>
    </dxf>
    <dxf>
      <alignment vertical="center"/>
    </dxf>
    <dxf>
      <alignment vertical="center"/>
    </dxf>
    <dxf>
      <alignment vertical="center"/>
    </dxf>
    <dxf>
      <alignment vertical="center"/>
    </dxf>
    <dxf>
      <alignment horizontal="center"/>
    </dxf>
    <dxf>
      <alignment horizontal="center"/>
    </dxf>
    <dxf>
      <alignment horizontal="center"/>
    </dxf>
    <dxf>
      <alignment horizontal="center"/>
    </dxf>
    <dxf>
      <alignment horizontal="center"/>
    </dxf>
    <dxf>
      <alignment horizontal="cent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sz val="12"/>
      </font>
    </dxf>
    <dxf>
      <font>
        <sz val="12"/>
      </font>
    </dxf>
    <dxf>
      <font>
        <sz val="12"/>
      </font>
    </dxf>
    <dxf>
      <font>
        <sz val="12"/>
      </font>
    </dxf>
    <dxf>
      <font>
        <sz val="12"/>
      </font>
    </dxf>
    <dxf>
      <font>
        <sz val="12"/>
      </font>
    </dxf>
    <dxf>
      <font>
        <sz val="12"/>
      </font>
    </dxf>
    <dxf>
      <font>
        <sz val="12"/>
      </font>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horizontal="center" indent="0"/>
    </dxf>
    <dxf>
      <alignment horizontal="center" indent="0"/>
    </dxf>
    <dxf>
      <alignment horizontal="center" indent="0"/>
    </dxf>
    <dxf>
      <alignment horizontal="center" indent="0"/>
    </dxf>
    <dxf>
      <alignment horizontal="center" indent="0"/>
    </dxf>
    <dxf>
      <alignment horizontal="center" indent="0"/>
    </dxf>
    <dxf>
      <alignment horizontal="center" indent="0"/>
    </dxf>
    <dxf>
      <alignment horizontal="center" indent="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pivotCacheDefinition" Target="pivotCache/pivotCacheDefinition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pivotCacheDefinition" Target="pivotCache/pivotCacheDefinition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1.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457200</xdr:colOff>
          <xdr:row>1</xdr:row>
          <xdr:rowOff>0</xdr:rowOff>
        </xdr:from>
        <xdr:to>
          <xdr:col>5</xdr:col>
          <xdr:colOff>542925</xdr:colOff>
          <xdr:row>2</xdr:row>
          <xdr:rowOff>66675</xdr:rowOff>
        </xdr:to>
        <xdr:sp macro="" textlink="">
          <xdr:nvSpPr>
            <xdr:cNvPr id="2049" name="Button 1" hidden="1">
              <a:extLst>
                <a:ext uri="{63B3BB69-23CF-44E3-9099-C40C66FF867C}">
                  <a14:compatExt spid="_x0000_s2049"/>
                </a:ext>
                <a:ext uri="{FF2B5EF4-FFF2-40B4-BE49-F238E27FC236}">
                  <a16:creationId xmlns:a16="http://schemas.microsoft.com/office/drawing/2014/main" id="{00000000-0008-0000-0900-0000010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1100" b="0" i="0" u="none" strike="noStrike" baseline="0">
                  <a:solidFill>
                    <a:srgbClr val="000000"/>
                  </a:solidFill>
                  <a:latin typeface="宋体"/>
                  <a:ea typeface="宋体"/>
                </a:rPr>
                <a:t>Import table</a:t>
              </a:r>
            </a:p>
          </xdr:txBody>
        </xdr:sp>
        <xdr:clientData fPrintsWithSheet="0"/>
      </xdr:twoCellAnchor>
    </mc:Choice>
    <mc:Fallback/>
  </mc:AlternateContent>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ovance" refreshedDate="42676.468632060183" createdVersion="4" refreshedVersion="4" minRefreshableVersion="3" recordCount="19" xr:uid="{00000000-000A-0000-FFFF-FFFF0E000000}">
  <cacheSource type="worksheet">
    <worksheetSource ref="B28:F47" sheet="Pivot Table Count"/>
  </cacheSource>
  <cacheFields count="5">
    <cacheField name="NAME" numFmtId="0">
      <sharedItems/>
    </cacheField>
    <cacheField name="SEX" numFmtId="0">
      <sharedItems count="2">
        <s v="F"/>
        <s v="M"/>
      </sharedItems>
    </cacheField>
    <cacheField name="AGE" numFmtId="0">
      <sharedItems containsSemiMixedTypes="0" containsString="0" containsNumber="1" containsInteger="1" minValue="11" maxValue="16" count="6">
        <n v="11"/>
        <n v="12"/>
        <n v="13"/>
        <n v="14"/>
        <n v="15"/>
        <n v="16"/>
      </sharedItems>
    </cacheField>
    <cacheField name="WEIGHT" numFmtId="0">
      <sharedItems containsSemiMixedTypes="0" containsString="0" containsNumber="1" minValue="51.3" maxValue="72"/>
    </cacheField>
    <cacheField name="HEIGHT" numFmtId="0">
      <sharedItems containsSemiMixedTypes="0" containsString="0" containsNumber="1" minValue="50.5" maxValue="150"/>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d Zahangir Hossain" refreshedDate="44816.583450925929" createdVersion="8" refreshedVersion="8" minRefreshableVersion="3" recordCount="19" xr:uid="{BE112E17-6F0C-40A7-8D37-B5742F9724F7}">
  <cacheSource type="worksheet">
    <worksheetSource ref="L4:P23" sheet="Pivot Table Median"/>
  </cacheSource>
  <cacheFields count="5">
    <cacheField name="NAME" numFmtId="0">
      <sharedItems/>
    </cacheField>
    <cacheField name="SEX" numFmtId="0">
      <sharedItems count="2">
        <s v="M"/>
        <s v="F"/>
      </sharedItems>
    </cacheField>
    <cacheField name="AGE" numFmtId="0">
      <sharedItems containsSemiMixedTypes="0" containsString="0" containsNumber="1" containsInteger="1" minValue="11" maxValue="16" count="6">
        <n v="14"/>
        <n v="13"/>
        <n v="12"/>
        <n v="15"/>
        <n v="11"/>
        <n v="16"/>
      </sharedItems>
    </cacheField>
    <cacheField name="WEIGHT" numFmtId="0">
      <sharedItems containsSemiMixedTypes="0" containsString="0" containsNumber="1" minValue="51.3" maxValue="72"/>
    </cacheField>
    <cacheField name="HEIGHT" numFmtId="0">
      <sharedItems containsSemiMixedTypes="0" containsString="0" containsNumber="1" minValue="50.5" maxValue="150"/>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d Zahangir Hossain" refreshedDate="44816.628209490744" createdVersion="8" refreshedVersion="8" minRefreshableVersion="3" recordCount="19" xr:uid="{3AB32E82-1396-42EA-87CC-C257DE097B2C}">
  <cacheSource type="worksheet">
    <worksheetSource ref="B4:F23" sheet="Pivot Table Count"/>
  </cacheSource>
  <cacheFields count="5">
    <cacheField name="NAME" numFmtId="0">
      <sharedItems/>
    </cacheField>
    <cacheField name="SEX" numFmtId="0">
      <sharedItems/>
    </cacheField>
    <cacheField name="AGE" numFmtId="0">
      <sharedItems containsSemiMixedTypes="0" containsString="0" containsNumber="1" containsInteger="1" minValue="11" maxValue="16" count="6">
        <n v="11"/>
        <n v="12"/>
        <n v="13"/>
        <n v="14"/>
        <n v="15"/>
        <n v="16"/>
      </sharedItems>
    </cacheField>
    <cacheField name="WEIGHT" numFmtId="0">
      <sharedItems containsSemiMixedTypes="0" containsString="0" containsNumber="1" minValue="51.3" maxValue="72"/>
    </cacheField>
    <cacheField name="HEIGHT" numFmtId="0">
      <sharedItems containsSemiMixedTypes="0" containsString="0" containsNumber="1" minValue="50.5" maxValue="15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9">
  <r>
    <s v="Joyce"/>
    <x v="0"/>
    <x v="0"/>
    <n v="51.3"/>
    <n v="50.5"/>
  </r>
  <r>
    <s v="Louise"/>
    <x v="0"/>
    <x v="1"/>
    <n v="56.3"/>
    <n v="77"/>
  </r>
  <r>
    <s v="Jane"/>
    <x v="0"/>
    <x v="1"/>
    <n v="59.8"/>
    <n v="84.5"/>
  </r>
  <r>
    <s v="Alice"/>
    <x v="0"/>
    <x v="2"/>
    <n v="56.5"/>
    <n v="84"/>
  </r>
  <r>
    <s v="Barbara"/>
    <x v="0"/>
    <x v="2"/>
    <n v="65.3"/>
    <n v="98"/>
  </r>
  <r>
    <s v="Carol"/>
    <x v="0"/>
    <x v="3"/>
    <n v="62.8"/>
    <n v="102.5"/>
  </r>
  <r>
    <s v="Judy"/>
    <x v="0"/>
    <x v="3"/>
    <n v="64.3"/>
    <n v="90"/>
  </r>
  <r>
    <s v="Janet"/>
    <x v="0"/>
    <x v="4"/>
    <n v="62.5"/>
    <n v="112.5"/>
  </r>
  <r>
    <s v="Mary"/>
    <x v="0"/>
    <x v="4"/>
    <n v="66.5"/>
    <n v="112"/>
  </r>
  <r>
    <s v="Thomas"/>
    <x v="1"/>
    <x v="0"/>
    <n v="57.5"/>
    <n v="85"/>
  </r>
  <r>
    <s v="James"/>
    <x v="1"/>
    <x v="1"/>
    <n v="57.3"/>
    <n v="83"/>
  </r>
  <r>
    <s v="John"/>
    <x v="1"/>
    <x v="1"/>
    <n v="59"/>
    <n v="99.5"/>
  </r>
  <r>
    <s v="Robert"/>
    <x v="1"/>
    <x v="1"/>
    <n v="64.8"/>
    <n v="128"/>
  </r>
  <r>
    <s v="Jeffrey"/>
    <x v="1"/>
    <x v="2"/>
    <n v="62.5"/>
    <n v="84"/>
  </r>
  <r>
    <s v="Henry"/>
    <x v="1"/>
    <x v="3"/>
    <n v="63.5"/>
    <n v="102.5"/>
  </r>
  <r>
    <s v="Alfred"/>
    <x v="1"/>
    <x v="3"/>
    <n v="69"/>
    <n v="112.5"/>
  </r>
  <r>
    <s v="William"/>
    <x v="1"/>
    <x v="4"/>
    <n v="66.5"/>
    <n v="112"/>
  </r>
  <r>
    <s v="Ronald"/>
    <x v="1"/>
    <x v="4"/>
    <n v="67"/>
    <n v="133"/>
  </r>
  <r>
    <s v="Philip"/>
    <x v="1"/>
    <x v="5"/>
    <n v="72"/>
    <n v="150"/>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9">
  <r>
    <s v="Alfred"/>
    <x v="0"/>
    <x v="0"/>
    <n v="69"/>
    <n v="112.5"/>
  </r>
  <r>
    <s v="Alice"/>
    <x v="1"/>
    <x v="1"/>
    <n v="56.5"/>
    <n v="84"/>
  </r>
  <r>
    <s v="Barbara"/>
    <x v="1"/>
    <x v="1"/>
    <n v="65.3"/>
    <n v="98"/>
  </r>
  <r>
    <s v="Carol"/>
    <x v="1"/>
    <x v="0"/>
    <n v="62.8"/>
    <n v="102.5"/>
  </r>
  <r>
    <s v="Henry"/>
    <x v="0"/>
    <x v="0"/>
    <n v="63.5"/>
    <n v="102.5"/>
  </r>
  <r>
    <s v="James"/>
    <x v="0"/>
    <x v="2"/>
    <n v="57.3"/>
    <n v="83"/>
  </r>
  <r>
    <s v="Jane"/>
    <x v="1"/>
    <x v="2"/>
    <n v="59.8"/>
    <n v="84.5"/>
  </r>
  <r>
    <s v="Janet"/>
    <x v="1"/>
    <x v="3"/>
    <n v="62.5"/>
    <n v="112.5"/>
  </r>
  <r>
    <s v="Jeffrey"/>
    <x v="0"/>
    <x v="1"/>
    <n v="62.5"/>
    <n v="84"/>
  </r>
  <r>
    <s v="John"/>
    <x v="0"/>
    <x v="2"/>
    <n v="59"/>
    <n v="99.5"/>
  </r>
  <r>
    <s v="Joyce"/>
    <x v="1"/>
    <x v="4"/>
    <n v="51.3"/>
    <n v="50.5"/>
  </r>
  <r>
    <s v="Judy"/>
    <x v="1"/>
    <x v="0"/>
    <n v="64.3"/>
    <n v="90"/>
  </r>
  <r>
    <s v="Louise"/>
    <x v="1"/>
    <x v="2"/>
    <n v="56.3"/>
    <n v="77"/>
  </r>
  <r>
    <s v="Mary"/>
    <x v="1"/>
    <x v="3"/>
    <n v="66.5"/>
    <n v="112"/>
  </r>
  <r>
    <s v="Philip"/>
    <x v="0"/>
    <x v="5"/>
    <n v="72"/>
    <n v="150"/>
  </r>
  <r>
    <s v="Robert"/>
    <x v="0"/>
    <x v="2"/>
    <n v="64.8"/>
    <n v="128"/>
  </r>
  <r>
    <s v="Ronald"/>
    <x v="0"/>
    <x v="3"/>
    <n v="67"/>
    <n v="133"/>
  </r>
  <r>
    <s v="Thomas"/>
    <x v="0"/>
    <x v="4"/>
    <n v="57.5"/>
    <n v="85"/>
  </r>
  <r>
    <s v="William"/>
    <x v="0"/>
    <x v="3"/>
    <n v="66.5"/>
    <n v="112"/>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9">
  <r>
    <s v="Joyce"/>
    <s v="F"/>
    <x v="0"/>
    <n v="51.3"/>
    <n v="50.5"/>
  </r>
  <r>
    <s v="Jane"/>
    <s v="F"/>
    <x v="1"/>
    <n v="59.8"/>
    <n v="84.5"/>
  </r>
  <r>
    <s v="Louise"/>
    <s v="F"/>
    <x v="1"/>
    <n v="56.3"/>
    <n v="77"/>
  </r>
  <r>
    <s v="Alice"/>
    <s v="F"/>
    <x v="2"/>
    <n v="56.5"/>
    <n v="84"/>
  </r>
  <r>
    <s v="Barbara"/>
    <s v="F"/>
    <x v="2"/>
    <n v="65.3"/>
    <n v="98"/>
  </r>
  <r>
    <s v="Carol"/>
    <s v="F"/>
    <x v="3"/>
    <n v="62.8"/>
    <n v="102.5"/>
  </r>
  <r>
    <s v="Judy"/>
    <s v="F"/>
    <x v="3"/>
    <n v="64.3"/>
    <n v="90"/>
  </r>
  <r>
    <s v="Janet"/>
    <s v="F"/>
    <x v="4"/>
    <n v="62.5"/>
    <n v="112.5"/>
  </r>
  <r>
    <s v="Mary"/>
    <s v="F"/>
    <x v="4"/>
    <n v="66.5"/>
    <n v="112"/>
  </r>
  <r>
    <s v="Thomas"/>
    <s v="M"/>
    <x v="0"/>
    <n v="57.5"/>
    <n v="85"/>
  </r>
  <r>
    <s v="James"/>
    <s v="M"/>
    <x v="1"/>
    <n v="57.3"/>
    <n v="83"/>
  </r>
  <r>
    <s v="John"/>
    <s v="M"/>
    <x v="1"/>
    <n v="59"/>
    <n v="99.5"/>
  </r>
  <r>
    <s v="Robert"/>
    <s v="M"/>
    <x v="1"/>
    <n v="64.8"/>
    <n v="128"/>
  </r>
  <r>
    <s v="Jeffrey"/>
    <s v="M"/>
    <x v="2"/>
    <n v="62.5"/>
    <n v="84"/>
  </r>
  <r>
    <s v="Alfred"/>
    <s v="M"/>
    <x v="3"/>
    <n v="69"/>
    <n v="112.5"/>
  </r>
  <r>
    <s v="Henry"/>
    <s v="M"/>
    <x v="3"/>
    <n v="63.5"/>
    <n v="102.5"/>
  </r>
  <r>
    <s v="Ronald"/>
    <s v="M"/>
    <x v="4"/>
    <n v="67"/>
    <n v="133"/>
  </r>
  <r>
    <s v="William"/>
    <s v="M"/>
    <x v="4"/>
    <n v="66.5"/>
    <n v="112"/>
  </r>
  <r>
    <s v="Philip"/>
    <s v="M"/>
    <x v="5"/>
    <n v="72"/>
    <n v="15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B050401-8F97-4463-8F00-C48230E528F3}" name="PivotTable3" cacheId="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H4:I18" firstHeaderRow="1" firstDataRow="1" firstDataCol="1"/>
  <pivotFields count="5">
    <pivotField showAll="0"/>
    <pivotField axis="axisRow" showAll="0">
      <items count="3">
        <item x="1"/>
        <item x="0"/>
        <item t="default"/>
      </items>
    </pivotField>
    <pivotField axis="axisRow" showAll="0">
      <items count="7">
        <item x="4"/>
        <item x="2"/>
        <item x="1"/>
        <item x="0"/>
        <item x="3"/>
        <item x="5"/>
        <item t="default"/>
      </items>
    </pivotField>
    <pivotField dataField="1" showAll="0"/>
    <pivotField showAll="0"/>
  </pivotFields>
  <rowFields count="2">
    <field x="1"/>
    <field x="2"/>
  </rowFields>
  <rowItems count="14">
    <i>
      <x/>
    </i>
    <i r="1">
      <x/>
    </i>
    <i r="1">
      <x v="1"/>
    </i>
    <i r="1">
      <x v="2"/>
    </i>
    <i r="1">
      <x v="3"/>
    </i>
    <i r="1">
      <x v="4"/>
    </i>
    <i>
      <x v="1"/>
    </i>
    <i r="1">
      <x/>
    </i>
    <i r="1">
      <x v="1"/>
    </i>
    <i r="1">
      <x v="2"/>
    </i>
    <i r="1">
      <x v="3"/>
    </i>
    <i r="1">
      <x v="4"/>
    </i>
    <i r="1">
      <x v="5"/>
    </i>
    <i t="grand">
      <x/>
    </i>
  </rowItems>
  <colItems count="1">
    <i/>
  </colItems>
  <dataFields count="1">
    <dataField name="Sum of WEIGHT" fld="3" baseField="0" baseItem="0"/>
  </dataFields>
  <formats count="32">
    <format dxfId="87">
      <pivotArea type="all" dataOnly="0" outline="0" fieldPosition="0"/>
    </format>
    <format dxfId="86">
      <pivotArea outline="0" collapsedLevelsAreSubtotals="1" fieldPosition="0"/>
    </format>
    <format dxfId="85">
      <pivotArea field="1" type="button" dataOnly="0" labelOnly="1" outline="0" axis="axisRow" fieldPosition="0"/>
    </format>
    <format dxfId="84">
      <pivotArea dataOnly="0" labelOnly="1" fieldPosition="0">
        <references count="1">
          <reference field="1" count="0"/>
        </references>
      </pivotArea>
    </format>
    <format dxfId="83">
      <pivotArea dataOnly="0" labelOnly="1" grandRow="1" outline="0" fieldPosition="0"/>
    </format>
    <format dxfId="82">
      <pivotArea dataOnly="0" labelOnly="1" fieldPosition="0">
        <references count="2">
          <reference field="1" count="1" selected="0">
            <x v="0"/>
          </reference>
          <reference field="2" count="5">
            <x v="0"/>
            <x v="1"/>
            <x v="2"/>
            <x v="3"/>
            <x v="4"/>
          </reference>
        </references>
      </pivotArea>
    </format>
    <format dxfId="81">
      <pivotArea dataOnly="0" labelOnly="1" fieldPosition="0">
        <references count="2">
          <reference field="1" count="1" selected="0">
            <x v="1"/>
          </reference>
          <reference field="2" count="0"/>
        </references>
      </pivotArea>
    </format>
    <format dxfId="80">
      <pivotArea dataOnly="0" labelOnly="1" outline="0" axis="axisValues" fieldPosition="0"/>
    </format>
    <format dxfId="79">
      <pivotArea type="all" dataOnly="0" outline="0" fieldPosition="0"/>
    </format>
    <format dxfId="78">
      <pivotArea outline="0" collapsedLevelsAreSubtotals="1" fieldPosition="0"/>
    </format>
    <format dxfId="77">
      <pivotArea field="1" type="button" dataOnly="0" labelOnly="1" outline="0" axis="axisRow" fieldPosition="0"/>
    </format>
    <format dxfId="76">
      <pivotArea dataOnly="0" labelOnly="1" fieldPosition="0">
        <references count="1">
          <reference field="1" count="0"/>
        </references>
      </pivotArea>
    </format>
    <format dxfId="75">
      <pivotArea dataOnly="0" labelOnly="1" grandRow="1" outline="0" fieldPosition="0"/>
    </format>
    <format dxfId="74">
      <pivotArea dataOnly="0" labelOnly="1" fieldPosition="0">
        <references count="2">
          <reference field="1" count="1" selected="0">
            <x v="0"/>
          </reference>
          <reference field="2" count="5">
            <x v="0"/>
            <x v="1"/>
            <x v="2"/>
            <x v="3"/>
            <x v="4"/>
          </reference>
        </references>
      </pivotArea>
    </format>
    <format dxfId="73">
      <pivotArea dataOnly="0" labelOnly="1" fieldPosition="0">
        <references count="2">
          <reference field="1" count="1" selected="0">
            <x v="1"/>
          </reference>
          <reference field="2" count="0"/>
        </references>
      </pivotArea>
    </format>
    <format dxfId="72">
      <pivotArea dataOnly="0" labelOnly="1" outline="0" axis="axisValues" fieldPosition="0"/>
    </format>
    <format dxfId="71">
      <pivotArea type="all" dataOnly="0" outline="0" fieldPosition="0"/>
    </format>
    <format dxfId="70">
      <pivotArea outline="0" collapsedLevelsAreSubtotals="1" fieldPosition="0"/>
    </format>
    <format dxfId="69">
      <pivotArea field="1" type="button" dataOnly="0" labelOnly="1" outline="0" axis="axisRow" fieldPosition="0"/>
    </format>
    <format dxfId="68">
      <pivotArea dataOnly="0" labelOnly="1" fieldPosition="0">
        <references count="1">
          <reference field="1" count="0"/>
        </references>
      </pivotArea>
    </format>
    <format dxfId="67">
      <pivotArea dataOnly="0" labelOnly="1" grandRow="1" outline="0" fieldPosition="0"/>
    </format>
    <format dxfId="66">
      <pivotArea dataOnly="0" labelOnly="1" fieldPosition="0">
        <references count="2">
          <reference field="1" count="1" selected="0">
            <x v="0"/>
          </reference>
          <reference field="2" count="5">
            <x v="0"/>
            <x v="1"/>
            <x v="2"/>
            <x v="3"/>
            <x v="4"/>
          </reference>
        </references>
      </pivotArea>
    </format>
    <format dxfId="65">
      <pivotArea dataOnly="0" labelOnly="1" fieldPosition="0">
        <references count="2">
          <reference field="1" count="1" selected="0">
            <x v="1"/>
          </reference>
          <reference field="2" count="0"/>
        </references>
      </pivotArea>
    </format>
    <format dxfId="64">
      <pivotArea dataOnly="0" labelOnly="1" outline="0" axis="axisValues" fieldPosition="0"/>
    </format>
    <format dxfId="63">
      <pivotArea type="all" dataOnly="0" outline="0" fieldPosition="0"/>
    </format>
    <format dxfId="62">
      <pivotArea outline="0" collapsedLevelsAreSubtotals="1" fieldPosition="0"/>
    </format>
    <format dxfId="61">
      <pivotArea field="1" type="button" dataOnly="0" labelOnly="1" outline="0" axis="axisRow" fieldPosition="0"/>
    </format>
    <format dxfId="60">
      <pivotArea dataOnly="0" labelOnly="1" fieldPosition="0">
        <references count="1">
          <reference field="1" count="0"/>
        </references>
      </pivotArea>
    </format>
    <format dxfId="59">
      <pivotArea dataOnly="0" labelOnly="1" grandRow="1" outline="0" fieldPosition="0"/>
    </format>
    <format dxfId="58">
      <pivotArea dataOnly="0" labelOnly="1" fieldPosition="0">
        <references count="2">
          <reference field="1" count="1" selected="0">
            <x v="0"/>
          </reference>
          <reference field="2" count="5">
            <x v="0"/>
            <x v="1"/>
            <x v="2"/>
            <x v="3"/>
            <x v="4"/>
          </reference>
        </references>
      </pivotArea>
    </format>
    <format dxfId="57">
      <pivotArea dataOnly="0" labelOnly="1" fieldPosition="0">
        <references count="2">
          <reference field="1" count="1" selected="0">
            <x v="1"/>
          </reference>
          <reference field="2" count="0"/>
        </references>
      </pivotArea>
    </format>
    <format dxfId="56">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A00-000001000000}" name="PivotTable5"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H28:I35" firstHeaderRow="1" firstDataRow="1" firstDataCol="1"/>
  <pivotFields count="5">
    <pivotField showAll="0"/>
    <pivotField showAll="0">
      <items count="3">
        <item x="0"/>
        <item x="1"/>
        <item t="default"/>
      </items>
    </pivotField>
    <pivotField axis="axisRow" dataField="1" showAll="0">
      <items count="7">
        <item x="0"/>
        <item x="1"/>
        <item x="2"/>
        <item x="3"/>
        <item x="4"/>
        <item x="5"/>
        <item t="default"/>
      </items>
    </pivotField>
    <pivotField showAll="0"/>
    <pivotField showAll="0"/>
  </pivotFields>
  <rowFields count="1">
    <field x="2"/>
  </rowFields>
  <rowItems count="7">
    <i>
      <x/>
    </i>
    <i>
      <x v="1"/>
    </i>
    <i>
      <x v="2"/>
    </i>
    <i>
      <x v="3"/>
    </i>
    <i>
      <x v="4"/>
    </i>
    <i>
      <x v="5"/>
    </i>
    <i t="grand">
      <x/>
    </i>
  </rowItems>
  <colItems count="1">
    <i/>
  </colItems>
  <dataFields count="1">
    <dataField name="Count of AGE" fld="2" subtotal="count" baseField="2" baseItem="0"/>
  </dataFields>
  <formats count="30">
    <format dxfId="29">
      <pivotArea type="all" dataOnly="0" outline="0" fieldPosition="0"/>
    </format>
    <format dxfId="28">
      <pivotArea outline="0" collapsedLevelsAreSubtotals="1" fieldPosition="0"/>
    </format>
    <format dxfId="27">
      <pivotArea field="2" type="button" dataOnly="0" labelOnly="1" outline="0" axis="axisRow" fieldPosition="0"/>
    </format>
    <format dxfId="26">
      <pivotArea dataOnly="0" labelOnly="1" fieldPosition="0">
        <references count="1">
          <reference field="2" count="0"/>
        </references>
      </pivotArea>
    </format>
    <format dxfId="25">
      <pivotArea dataOnly="0" labelOnly="1" grandRow="1" outline="0" fieldPosition="0"/>
    </format>
    <format dxfId="24">
      <pivotArea dataOnly="0" labelOnly="1" outline="0" axis="axisValues" fieldPosition="0"/>
    </format>
    <format dxfId="23">
      <pivotArea type="all" dataOnly="0" outline="0" fieldPosition="0"/>
    </format>
    <format dxfId="22">
      <pivotArea outline="0" collapsedLevelsAreSubtotals="1" fieldPosition="0"/>
    </format>
    <format dxfId="21">
      <pivotArea field="2" type="button" dataOnly="0" labelOnly="1" outline="0" axis="axisRow" fieldPosition="0"/>
    </format>
    <format dxfId="20">
      <pivotArea dataOnly="0" labelOnly="1" fieldPosition="0">
        <references count="1">
          <reference field="2" count="0"/>
        </references>
      </pivotArea>
    </format>
    <format dxfId="19">
      <pivotArea dataOnly="0" labelOnly="1" grandRow="1" outline="0" fieldPosition="0"/>
    </format>
    <format dxfId="18">
      <pivotArea dataOnly="0" labelOnly="1" outline="0" axis="axisValues" fieldPosition="0"/>
    </format>
    <format dxfId="17">
      <pivotArea type="all" dataOnly="0" outline="0" fieldPosition="0"/>
    </format>
    <format dxfId="16">
      <pivotArea outline="0" collapsedLevelsAreSubtotals="1" fieldPosition="0"/>
    </format>
    <format dxfId="15">
      <pivotArea field="2" type="button" dataOnly="0" labelOnly="1" outline="0" axis="axisRow" fieldPosition="0"/>
    </format>
    <format dxfId="14">
      <pivotArea dataOnly="0" labelOnly="1" fieldPosition="0">
        <references count="1">
          <reference field="2" count="0"/>
        </references>
      </pivotArea>
    </format>
    <format dxfId="13">
      <pivotArea dataOnly="0" labelOnly="1" grandRow="1" outline="0" fieldPosition="0"/>
    </format>
    <format dxfId="12">
      <pivotArea dataOnly="0" labelOnly="1" outline="0" axis="axisValues" fieldPosition="0"/>
    </format>
    <format dxfId="11">
      <pivotArea type="all" dataOnly="0" outline="0" fieldPosition="0"/>
    </format>
    <format dxfId="10">
      <pivotArea outline="0" collapsedLevelsAreSubtotals="1" fieldPosition="0"/>
    </format>
    <format dxfId="9">
      <pivotArea field="2" type="button" dataOnly="0" labelOnly="1" outline="0" axis="axisRow" fieldPosition="0"/>
    </format>
    <format dxfId="8">
      <pivotArea dataOnly="0" labelOnly="1" fieldPosition="0">
        <references count="1">
          <reference field="2" count="0"/>
        </references>
      </pivotArea>
    </format>
    <format dxfId="7">
      <pivotArea dataOnly="0" labelOnly="1" grandRow="1" outline="0" fieldPosition="0"/>
    </format>
    <format dxfId="6">
      <pivotArea dataOnly="0" labelOnly="1" outline="0" axis="axisValues" fieldPosition="0"/>
    </format>
    <format dxfId="5">
      <pivotArea type="all" dataOnly="0" outline="0" fieldPosition="0"/>
    </format>
    <format dxfId="4">
      <pivotArea outline="0" collapsedLevelsAreSubtotals="1" fieldPosition="0"/>
    </format>
    <format dxfId="3">
      <pivotArea field="2" type="button" dataOnly="0" labelOnly="1" outline="0" axis="axisRow" fieldPosition="0"/>
    </format>
    <format dxfId="2">
      <pivotArea dataOnly="0" labelOnly="1" fieldPosition="0">
        <references count="1">
          <reference field="2" count="0"/>
        </references>
      </pivotArea>
    </format>
    <format dxfId="1">
      <pivotArea dataOnly="0" labelOnly="1" grandRow="1" outline="0" fieldPosition="0"/>
    </format>
    <format dxfId="0">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FC7DC4F-1BB7-4469-BB2E-78056E188D5C}" name="PivotTable4" cacheId="2"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H4:I11" firstHeaderRow="1" firstDataRow="1" firstDataCol="1"/>
  <pivotFields count="5">
    <pivotField showAll="0"/>
    <pivotField showAll="0"/>
    <pivotField axis="axisRow" dataField="1" showAll="0">
      <items count="7">
        <item x="0"/>
        <item x="1"/>
        <item x="2"/>
        <item x="3"/>
        <item x="4"/>
        <item x="5"/>
        <item t="default"/>
      </items>
    </pivotField>
    <pivotField showAll="0"/>
    <pivotField showAll="0"/>
  </pivotFields>
  <rowFields count="1">
    <field x="2"/>
  </rowFields>
  <rowItems count="7">
    <i>
      <x/>
    </i>
    <i>
      <x v="1"/>
    </i>
    <i>
      <x v="2"/>
    </i>
    <i>
      <x v="3"/>
    </i>
    <i>
      <x v="4"/>
    </i>
    <i>
      <x v="5"/>
    </i>
    <i t="grand">
      <x/>
    </i>
  </rowItems>
  <colItems count="1">
    <i/>
  </colItems>
  <dataFields count="1">
    <dataField name="Sum of AGE" fld="2" baseField="0" baseItem="0"/>
  </dataFields>
  <formats count="26">
    <format dxfId="55">
      <pivotArea type="all" dataOnly="0" outline="0" fieldPosition="0"/>
    </format>
    <format dxfId="54">
      <pivotArea outline="0" collapsedLevelsAreSubtotals="1" fieldPosition="0"/>
    </format>
    <format dxfId="53">
      <pivotArea field="2" type="button" dataOnly="0" labelOnly="1" outline="0" axis="axisRow" fieldPosition="0"/>
    </format>
    <format dxfId="52">
      <pivotArea dataOnly="0" labelOnly="1" fieldPosition="0">
        <references count="1">
          <reference field="2" count="0"/>
        </references>
      </pivotArea>
    </format>
    <format dxfId="51">
      <pivotArea dataOnly="0" labelOnly="1" grandRow="1" outline="0" fieldPosition="0"/>
    </format>
    <format dxfId="50">
      <pivotArea dataOnly="0" labelOnly="1" outline="0" axis="axisValues" fieldPosition="0"/>
    </format>
    <format dxfId="49">
      <pivotArea type="all" dataOnly="0" outline="0" fieldPosition="0"/>
    </format>
    <format dxfId="48">
      <pivotArea outline="0" collapsedLevelsAreSubtotals="1" fieldPosition="0"/>
    </format>
    <format dxfId="47">
      <pivotArea field="2" type="button" dataOnly="0" labelOnly="1" outline="0" axis="axisRow" fieldPosition="0"/>
    </format>
    <format dxfId="46">
      <pivotArea dataOnly="0" labelOnly="1" fieldPosition="0">
        <references count="1">
          <reference field="2" count="0"/>
        </references>
      </pivotArea>
    </format>
    <format dxfId="45">
      <pivotArea dataOnly="0" labelOnly="1" grandRow="1" outline="0" fieldPosition="0"/>
    </format>
    <format dxfId="44">
      <pivotArea dataOnly="0" labelOnly="1" outline="0" axis="axisValues" fieldPosition="0"/>
    </format>
    <format dxfId="43">
      <pivotArea type="all" dataOnly="0" outline="0" fieldPosition="0"/>
    </format>
    <format dxfId="42">
      <pivotArea outline="0" collapsedLevelsAreSubtotals="1" fieldPosition="0"/>
    </format>
    <format dxfId="41">
      <pivotArea field="2" type="button" dataOnly="0" labelOnly="1" outline="0" axis="axisRow" fieldPosition="0"/>
    </format>
    <format dxfId="40">
      <pivotArea dataOnly="0" labelOnly="1" fieldPosition="0">
        <references count="1">
          <reference field="2" count="0"/>
        </references>
      </pivotArea>
    </format>
    <format dxfId="39">
      <pivotArea dataOnly="0" labelOnly="1" grandRow="1" outline="0" fieldPosition="0"/>
    </format>
    <format dxfId="38">
      <pivotArea dataOnly="0" labelOnly="1" outline="0" axis="axisValues" fieldPosition="0"/>
    </format>
    <format dxfId="37">
      <pivotArea type="all" dataOnly="0" outline="0" fieldPosition="0"/>
    </format>
    <format dxfId="36">
      <pivotArea outline="0" collapsedLevelsAreSubtotals="1" fieldPosition="0"/>
    </format>
    <format dxfId="35">
      <pivotArea field="2" type="button" dataOnly="0" labelOnly="1" outline="0" axis="axisRow" fieldPosition="0"/>
    </format>
    <format dxfId="34">
      <pivotArea dataOnly="0" labelOnly="1" fieldPosition="0">
        <references count="1">
          <reference field="2" count="0"/>
        </references>
      </pivotArea>
    </format>
    <format dxfId="33">
      <pivotArea dataOnly="0" labelOnly="1" grandRow="1" outline="0" fieldPosition="0"/>
    </format>
    <format dxfId="32">
      <pivotArea dataOnly="0" labelOnly="1" outline="0" axis="axisValues" fieldPosition="0"/>
    </format>
    <format dxfId="31">
      <pivotArea grandRow="1" outline="0" collapsedLevelsAreSubtotals="1" fieldPosition="0"/>
    </format>
    <format dxfId="30">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6.bin"/><Relationship Id="rId4" Type="http://schemas.openxmlformats.org/officeDocument/2006/relationships/ctrlProp" Target="../ctrlProps/ctrlProp1.xm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18"/>
  <sheetViews>
    <sheetView showGridLines="0" tabSelected="1" workbookViewId="0">
      <selection activeCell="E16" sqref="E16"/>
    </sheetView>
  </sheetViews>
  <sheetFormatPr defaultRowHeight="20.100000000000001" customHeight="1"/>
  <cols>
    <col min="1" max="1" width="4.42578125" customWidth="1"/>
    <col min="2" max="2" width="16" customWidth="1"/>
    <col min="3" max="3" width="17.42578125" customWidth="1"/>
    <col min="4" max="4" width="24.28515625" customWidth="1"/>
    <col min="5" max="5" width="23.7109375" customWidth="1"/>
    <col min="6" max="6" width="5.7109375" customWidth="1"/>
  </cols>
  <sheetData>
    <row r="1" spans="1:5" ht="20.100000000000001" customHeight="1">
      <c r="A1" s="1"/>
      <c r="B1" s="1"/>
      <c r="C1" s="1"/>
      <c r="D1" s="1"/>
    </row>
    <row r="2" spans="1:5" ht="20.100000000000001" customHeight="1" thickBot="1">
      <c r="A2" s="1"/>
      <c r="B2" s="58" t="s">
        <v>131</v>
      </c>
      <c r="C2" s="58"/>
      <c r="D2" s="58"/>
      <c r="E2" s="58"/>
    </row>
    <row r="3" spans="1:5" ht="20.100000000000001" customHeight="1" thickTop="1">
      <c r="A3" s="1"/>
    </row>
    <row r="4" spans="1:5" ht="32.25" customHeight="1">
      <c r="A4" s="1"/>
      <c r="B4" s="15" t="s">
        <v>132</v>
      </c>
      <c r="C4" s="15" t="s">
        <v>133</v>
      </c>
      <c r="D4" s="15" t="s">
        <v>28</v>
      </c>
      <c r="E4" s="16" t="s">
        <v>134</v>
      </c>
    </row>
    <row r="5" spans="1:5" ht="20.100000000000001" customHeight="1">
      <c r="A5" s="1"/>
      <c r="B5" s="10" t="s">
        <v>29</v>
      </c>
      <c r="C5" s="11">
        <v>42401</v>
      </c>
      <c r="D5" s="12" t="str">
        <f>TEXT($C5,"M-D")</f>
        <v>2-1</v>
      </c>
      <c r="E5" s="13" t="s">
        <v>30</v>
      </c>
    </row>
    <row r="6" spans="1:5" ht="20.100000000000001" customHeight="1">
      <c r="A6" s="1"/>
      <c r="B6" s="10" t="s">
        <v>29</v>
      </c>
      <c r="C6" s="11">
        <v>42401</v>
      </c>
      <c r="D6" s="11" t="str">
        <f>TEXT($C6,"MM-DD")</f>
        <v>02-01</v>
      </c>
      <c r="E6" s="14" t="s">
        <v>31</v>
      </c>
    </row>
    <row r="7" spans="1:5" ht="20.100000000000001" customHeight="1">
      <c r="A7" s="1"/>
      <c r="B7" s="10" t="s">
        <v>29</v>
      </c>
      <c r="C7" s="11">
        <v>42401</v>
      </c>
      <c r="D7" s="11" t="str">
        <f>TEXT($C7,"M-DD")</f>
        <v>2-01</v>
      </c>
      <c r="E7" s="14" t="s">
        <v>32</v>
      </c>
    </row>
    <row r="8" spans="1:5" ht="20.100000000000001" customHeight="1">
      <c r="A8" s="1"/>
      <c r="B8" s="10" t="s">
        <v>29</v>
      </c>
      <c r="C8" s="11">
        <v>42401</v>
      </c>
      <c r="D8" s="11" t="str">
        <f>TEXT($C8,"MM-D")</f>
        <v>02-1</v>
      </c>
      <c r="E8" s="14" t="s">
        <v>33</v>
      </c>
    </row>
    <row r="9" spans="1:5" ht="20.100000000000001" customHeight="1">
      <c r="A9" s="1"/>
      <c r="B9" s="10" t="s">
        <v>34</v>
      </c>
      <c r="C9" s="11">
        <v>42513</v>
      </c>
      <c r="D9" s="12" t="str">
        <f>TEXT($C9,"M-D")</f>
        <v>5-23</v>
      </c>
      <c r="E9" s="13" t="s">
        <v>35</v>
      </c>
    </row>
    <row r="10" spans="1:5" ht="20.100000000000001" customHeight="1">
      <c r="A10" s="1"/>
      <c r="B10" s="10" t="s">
        <v>34</v>
      </c>
      <c r="C10" s="11">
        <v>42513</v>
      </c>
      <c r="D10" s="11" t="str">
        <f>TEXT($C10,"MM-DD")</f>
        <v>05-23</v>
      </c>
      <c r="E10" s="14" t="s">
        <v>36</v>
      </c>
    </row>
    <row r="11" spans="1:5" ht="20.100000000000001" customHeight="1">
      <c r="A11" s="1"/>
      <c r="B11" s="10" t="s">
        <v>34</v>
      </c>
      <c r="C11" s="11">
        <v>42513</v>
      </c>
      <c r="D11" s="11" t="str">
        <f>TEXT($C11,"M-DD")</f>
        <v>5-23</v>
      </c>
      <c r="E11" s="14" t="s">
        <v>37</v>
      </c>
    </row>
    <row r="12" spans="1:5" ht="20.100000000000001" customHeight="1">
      <c r="B12" s="10" t="s">
        <v>34</v>
      </c>
      <c r="C12" s="11">
        <v>42513</v>
      </c>
      <c r="D12" s="11" t="str">
        <f>TEXT($C12,"MM-D")</f>
        <v>05-23</v>
      </c>
      <c r="E12" s="14" t="s">
        <v>38</v>
      </c>
    </row>
    <row r="13" spans="1:5" ht="20.100000000000001" customHeight="1">
      <c r="B13" s="10" t="s">
        <v>39</v>
      </c>
      <c r="C13" s="11">
        <v>42716</v>
      </c>
      <c r="D13" s="12" t="str">
        <f>TEXT($C13,"M-D")</f>
        <v>12-12</v>
      </c>
      <c r="E13" s="13" t="s">
        <v>40</v>
      </c>
    </row>
    <row r="14" spans="1:5" ht="20.100000000000001" customHeight="1">
      <c r="B14" s="10" t="s">
        <v>39</v>
      </c>
      <c r="C14" s="11">
        <v>42716</v>
      </c>
      <c r="D14" s="11" t="str">
        <f>TEXT($C14,"MM-DD")</f>
        <v>12-12</v>
      </c>
      <c r="E14" s="14" t="s">
        <v>41</v>
      </c>
    </row>
    <row r="15" spans="1:5" ht="20.100000000000001" customHeight="1">
      <c r="B15" s="10" t="s">
        <v>39</v>
      </c>
      <c r="C15" s="11">
        <v>42716</v>
      </c>
      <c r="D15" s="11" t="str">
        <f>TEXT($C15,"M-DD")</f>
        <v>12-12</v>
      </c>
      <c r="E15" s="14" t="s">
        <v>42</v>
      </c>
    </row>
    <row r="16" spans="1:5" ht="20.100000000000001" customHeight="1">
      <c r="B16" s="10" t="s">
        <v>39</v>
      </c>
      <c r="C16" s="11">
        <v>42716</v>
      </c>
      <c r="D16" s="11" t="str">
        <f>TEXT($C16,"MM-D")</f>
        <v>12-12</v>
      </c>
      <c r="E16" s="14" t="s">
        <v>43</v>
      </c>
    </row>
    <row r="18" spans="3:3" ht="20.100000000000001" customHeight="1">
      <c r="C18" s="4"/>
    </row>
  </sheetData>
  <mergeCells count="1">
    <mergeCell ref="B2:E2"/>
  </mergeCells>
  <phoneticPr fontId="1" type="noConversion"/>
  <pageMargins left="0.7" right="0.7" top="0.75" bottom="0.75" header="0.3" footer="0.3"/>
  <pageSetup orientation="portrait" horizontalDpi="200" verticalDpi="200"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B4:D7"/>
  <sheetViews>
    <sheetView showGridLines="0" workbookViewId="0">
      <selection activeCell="D7" sqref="D7"/>
    </sheetView>
  </sheetViews>
  <sheetFormatPr defaultRowHeight="20.100000000000001" customHeight="1"/>
  <cols>
    <col min="1" max="1" width="4.42578125" customWidth="1"/>
    <col min="2" max="2" width="8.85546875" customWidth="1"/>
    <col min="3" max="3" width="59.140625" customWidth="1"/>
    <col min="4" max="4" width="14.28515625" customWidth="1"/>
    <col min="5" max="5" width="4" customWidth="1"/>
  </cols>
  <sheetData>
    <row r="4" spans="2:4" ht="20.100000000000001" customHeight="1">
      <c r="B4" s="16" t="s">
        <v>90</v>
      </c>
      <c r="C4" s="16" t="s">
        <v>91</v>
      </c>
      <c r="D4" s="16" t="s">
        <v>92</v>
      </c>
    </row>
    <row r="5" spans="2:4" ht="20.100000000000001" customHeight="1">
      <c r="B5" s="10">
        <v>1</v>
      </c>
      <c r="C5" s="10" t="s">
        <v>93</v>
      </c>
      <c r="D5" s="10" t="s">
        <v>94</v>
      </c>
    </row>
    <row r="6" spans="2:4" ht="20.100000000000001" customHeight="1">
      <c r="B6" s="10">
        <v>2</v>
      </c>
      <c r="C6" s="10" t="s">
        <v>100</v>
      </c>
      <c r="D6" s="10" t="s">
        <v>97</v>
      </c>
    </row>
    <row r="7" spans="2:4" ht="20.100000000000001" customHeight="1">
      <c r="B7" s="10">
        <v>3</v>
      </c>
      <c r="C7" s="10" t="s">
        <v>98</v>
      </c>
      <c r="D7" s="10" t="s">
        <v>99</v>
      </c>
    </row>
  </sheetData>
  <phoneticPr fontId="1" type="noConversion"/>
  <pageMargins left="0.7" right="0.7" top="0.75" bottom="0.75" header="0.3" footer="0.3"/>
  <pageSetup orientation="portrait" horizontalDpi="200" verticalDpi="200"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Button 1">
              <controlPr defaultSize="0" print="0" autoFill="0" autoPict="0" macro="[0]!Import_Table">
                <anchor moveWithCells="1" sizeWithCells="1">
                  <from>
                    <xdr:col>3</xdr:col>
                    <xdr:colOff>457200</xdr:colOff>
                    <xdr:row>1</xdr:row>
                    <xdr:rowOff>0</xdr:rowOff>
                  </from>
                  <to>
                    <xdr:col>5</xdr:col>
                    <xdr:colOff>542925</xdr:colOff>
                    <xdr:row>2</xdr:row>
                    <xdr:rowOff>66675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dimension ref="B2:P47"/>
  <sheetViews>
    <sheetView showGridLines="0" zoomScaleNormal="100" workbookViewId="0">
      <selection activeCell="J18" sqref="J18"/>
    </sheetView>
  </sheetViews>
  <sheetFormatPr defaultColWidth="15.5703125" defaultRowHeight="20.100000000000001" customHeight="1"/>
  <cols>
    <col min="1" max="1" width="4.140625" customWidth="1"/>
    <col min="2" max="2" width="11.85546875" customWidth="1"/>
    <col min="3" max="3" width="11.140625" customWidth="1"/>
    <col min="4" max="5" width="11" customWidth="1"/>
    <col min="6" max="6" width="12.140625" customWidth="1"/>
    <col min="7" max="7" width="4.140625" customWidth="1"/>
    <col min="8" max="9" width="17.28515625" customWidth="1"/>
    <col min="10" max="10" width="15" bestFit="1" customWidth="1"/>
  </cols>
  <sheetData>
    <row r="2" spans="2:16" ht="20.100000000000001" customHeight="1" thickBot="1">
      <c r="B2" s="58" t="s">
        <v>145</v>
      </c>
      <c r="C2" s="58"/>
      <c r="D2" s="58"/>
      <c r="E2" s="58"/>
      <c r="F2" s="58"/>
      <c r="G2" s="58"/>
      <c r="H2" s="58"/>
      <c r="I2" s="58"/>
      <c r="J2" s="58"/>
      <c r="K2" s="5"/>
      <c r="L2" s="5"/>
    </row>
    <row r="3" spans="2:16" ht="20.100000000000001" customHeight="1" thickTop="1">
      <c r="M3" s="2"/>
      <c r="N3" s="3"/>
    </row>
    <row r="4" spans="2:16" ht="20.100000000000001" customHeight="1">
      <c r="B4" s="16" t="s">
        <v>21</v>
      </c>
      <c r="C4" s="16" t="s">
        <v>22</v>
      </c>
      <c r="D4" s="16" t="s">
        <v>23</v>
      </c>
      <c r="E4" s="16" t="s">
        <v>25</v>
      </c>
      <c r="F4" s="16" t="s">
        <v>24</v>
      </c>
      <c r="G4" s="18"/>
      <c r="H4" s="44" t="s">
        <v>26</v>
      </c>
      <c r="I4" s="10" t="s">
        <v>127</v>
      </c>
      <c r="J4" s="16" t="s">
        <v>149</v>
      </c>
      <c r="L4" s="16" t="s">
        <v>21</v>
      </c>
      <c r="M4" s="16" t="s">
        <v>22</v>
      </c>
      <c r="N4" s="16" t="s">
        <v>23</v>
      </c>
      <c r="O4" s="16" t="s">
        <v>25</v>
      </c>
      <c r="P4" s="16" t="s">
        <v>24</v>
      </c>
    </row>
    <row r="5" spans="2:16" ht="20.100000000000001" customHeight="1">
      <c r="B5" s="10" t="s">
        <v>12</v>
      </c>
      <c r="C5" s="10" t="s">
        <v>3</v>
      </c>
      <c r="D5" s="10">
        <v>11</v>
      </c>
      <c r="E5" s="10">
        <v>51.3</v>
      </c>
      <c r="F5" s="10">
        <v>50.5</v>
      </c>
      <c r="G5" s="18"/>
      <c r="H5" s="10" t="s">
        <v>3</v>
      </c>
      <c r="I5" s="41">
        <v>545.29999999999995</v>
      </c>
      <c r="J5" s="56">
        <f>MEDIAN(E5:E13)</f>
        <v>62.5</v>
      </c>
      <c r="L5" s="10" t="s">
        <v>0</v>
      </c>
      <c r="M5" s="10" t="s">
        <v>1</v>
      </c>
      <c r="N5" s="10">
        <v>14</v>
      </c>
      <c r="O5" s="10">
        <v>69</v>
      </c>
      <c r="P5" s="10">
        <v>112.5</v>
      </c>
    </row>
    <row r="6" spans="2:16" ht="20.100000000000001" customHeight="1">
      <c r="B6" s="10" t="s">
        <v>8</v>
      </c>
      <c r="C6" s="10" t="s">
        <v>3</v>
      </c>
      <c r="D6" s="10">
        <v>12</v>
      </c>
      <c r="E6" s="10">
        <v>59.8</v>
      </c>
      <c r="F6" s="10">
        <v>84.5</v>
      </c>
      <c r="G6" s="18"/>
      <c r="H6" s="10">
        <v>11</v>
      </c>
      <c r="I6" s="41">
        <v>51.3</v>
      </c>
      <c r="J6" s="10"/>
      <c r="L6" s="10" t="s">
        <v>2</v>
      </c>
      <c r="M6" s="10" t="s">
        <v>3</v>
      </c>
      <c r="N6" s="43">
        <v>13</v>
      </c>
      <c r="O6" s="10">
        <v>56.5</v>
      </c>
      <c r="P6" s="10">
        <v>84</v>
      </c>
    </row>
    <row r="7" spans="2:16" ht="20.100000000000001" customHeight="1">
      <c r="B7" s="10" t="s">
        <v>14</v>
      </c>
      <c r="C7" s="10" t="s">
        <v>3</v>
      </c>
      <c r="D7" s="10">
        <v>12</v>
      </c>
      <c r="E7" s="10">
        <v>56.3</v>
      </c>
      <c r="F7" s="10">
        <v>77</v>
      </c>
      <c r="G7" s="18"/>
      <c r="H7" s="10">
        <v>12</v>
      </c>
      <c r="I7" s="41">
        <v>116.1</v>
      </c>
      <c r="J7" s="10"/>
      <c r="L7" s="10" t="s">
        <v>4</v>
      </c>
      <c r="M7" s="10" t="s">
        <v>3</v>
      </c>
      <c r="N7" s="10">
        <v>13</v>
      </c>
      <c r="O7" s="10">
        <v>65.3</v>
      </c>
      <c r="P7" s="10">
        <v>98</v>
      </c>
    </row>
    <row r="8" spans="2:16" ht="20.100000000000001" customHeight="1">
      <c r="B8" s="10" t="s">
        <v>2</v>
      </c>
      <c r="C8" s="10" t="s">
        <v>3</v>
      </c>
      <c r="D8" s="43">
        <v>13</v>
      </c>
      <c r="E8" s="10">
        <v>56.5</v>
      </c>
      <c r="F8" s="10">
        <v>84</v>
      </c>
      <c r="G8" s="18"/>
      <c r="H8" s="10">
        <v>13</v>
      </c>
      <c r="I8" s="41">
        <v>121.8</v>
      </c>
      <c r="J8" s="10"/>
      <c r="L8" s="10" t="s">
        <v>5</v>
      </c>
      <c r="M8" s="10" t="s">
        <v>3</v>
      </c>
      <c r="N8" s="10">
        <v>14</v>
      </c>
      <c r="O8" s="10">
        <v>62.8</v>
      </c>
      <c r="P8" s="10">
        <v>102.5</v>
      </c>
    </row>
    <row r="9" spans="2:16" ht="20.100000000000001" customHeight="1">
      <c r="B9" s="10" t="s">
        <v>4</v>
      </c>
      <c r="C9" s="10" t="s">
        <v>3</v>
      </c>
      <c r="D9" s="10">
        <v>13</v>
      </c>
      <c r="E9" s="10">
        <v>65.3</v>
      </c>
      <c r="F9" s="10">
        <v>98</v>
      </c>
      <c r="G9" s="18"/>
      <c r="H9" s="10">
        <v>14</v>
      </c>
      <c r="I9" s="41">
        <v>127.1</v>
      </c>
      <c r="J9" s="10"/>
      <c r="L9" s="10" t="s">
        <v>6</v>
      </c>
      <c r="M9" s="10" t="s">
        <v>1</v>
      </c>
      <c r="N9" s="10">
        <v>14</v>
      </c>
      <c r="O9" s="10">
        <v>63.5</v>
      </c>
      <c r="P9" s="10">
        <v>102.5</v>
      </c>
    </row>
    <row r="10" spans="2:16" ht="20.100000000000001" customHeight="1">
      <c r="B10" s="10" t="s">
        <v>5</v>
      </c>
      <c r="C10" s="10" t="s">
        <v>3</v>
      </c>
      <c r="D10" s="10">
        <v>14</v>
      </c>
      <c r="E10" s="10">
        <v>62.8</v>
      </c>
      <c r="F10" s="10">
        <v>102.5</v>
      </c>
      <c r="G10" s="18"/>
      <c r="H10" s="10">
        <v>15</v>
      </c>
      <c r="I10" s="41">
        <v>129</v>
      </c>
      <c r="J10" s="10"/>
      <c r="L10" s="10" t="s">
        <v>7</v>
      </c>
      <c r="M10" s="10" t="s">
        <v>1</v>
      </c>
      <c r="N10" s="10">
        <v>12</v>
      </c>
      <c r="O10" s="10">
        <v>57.3</v>
      </c>
      <c r="P10" s="10">
        <v>83</v>
      </c>
    </row>
    <row r="11" spans="2:16" ht="20.100000000000001" customHeight="1">
      <c r="B11" s="10" t="s">
        <v>13</v>
      </c>
      <c r="C11" s="10" t="s">
        <v>3</v>
      </c>
      <c r="D11" s="10">
        <v>14</v>
      </c>
      <c r="E11" s="10">
        <v>64.3</v>
      </c>
      <c r="F11" s="10">
        <v>90</v>
      </c>
      <c r="G11" s="18"/>
      <c r="H11" s="10" t="s">
        <v>1</v>
      </c>
      <c r="I11" s="41">
        <v>639.1</v>
      </c>
      <c r="J11" s="10">
        <f>MEDIAN(E14:E23)</f>
        <v>64.150000000000006</v>
      </c>
      <c r="L11" s="10" t="s">
        <v>8</v>
      </c>
      <c r="M11" s="10" t="s">
        <v>3</v>
      </c>
      <c r="N11" s="10">
        <v>12</v>
      </c>
      <c r="O11" s="10">
        <v>59.8</v>
      </c>
      <c r="P11" s="10">
        <v>84.5</v>
      </c>
    </row>
    <row r="12" spans="2:16" ht="20.100000000000001" customHeight="1">
      <c r="B12" s="10" t="s">
        <v>9</v>
      </c>
      <c r="C12" s="10" t="s">
        <v>3</v>
      </c>
      <c r="D12" s="10">
        <v>15</v>
      </c>
      <c r="E12" s="10">
        <v>62.5</v>
      </c>
      <c r="F12" s="10">
        <v>112.5</v>
      </c>
      <c r="G12" s="18"/>
      <c r="H12" s="10">
        <v>11</v>
      </c>
      <c r="I12" s="41">
        <v>57.5</v>
      </c>
      <c r="J12" s="10"/>
      <c r="L12" s="10" t="s">
        <v>9</v>
      </c>
      <c r="M12" s="10" t="s">
        <v>3</v>
      </c>
      <c r="N12" s="10">
        <v>15</v>
      </c>
      <c r="O12" s="10">
        <v>62.5</v>
      </c>
      <c r="P12" s="10">
        <v>112.5</v>
      </c>
    </row>
    <row r="13" spans="2:16" ht="20.100000000000001" customHeight="1">
      <c r="B13" s="10" t="s">
        <v>15</v>
      </c>
      <c r="C13" s="10" t="s">
        <v>3</v>
      </c>
      <c r="D13" s="10">
        <v>15</v>
      </c>
      <c r="E13" s="10">
        <v>66.5</v>
      </c>
      <c r="F13" s="10">
        <v>112</v>
      </c>
      <c r="G13" s="18"/>
      <c r="H13" s="10">
        <v>12</v>
      </c>
      <c r="I13" s="41">
        <v>181.1</v>
      </c>
      <c r="J13" s="10"/>
      <c r="L13" s="10" t="s">
        <v>10</v>
      </c>
      <c r="M13" s="10" t="s">
        <v>1</v>
      </c>
      <c r="N13" s="10">
        <v>13</v>
      </c>
      <c r="O13" s="10">
        <v>62.5</v>
      </c>
      <c r="P13" s="10">
        <v>84</v>
      </c>
    </row>
    <row r="14" spans="2:16" ht="20.100000000000001" customHeight="1">
      <c r="B14" s="10" t="s">
        <v>19</v>
      </c>
      <c r="C14" s="10" t="s">
        <v>1</v>
      </c>
      <c r="D14" s="10">
        <v>11</v>
      </c>
      <c r="E14" s="10">
        <v>57.5</v>
      </c>
      <c r="F14" s="10">
        <v>85</v>
      </c>
      <c r="G14" s="18"/>
      <c r="H14" s="10">
        <v>13</v>
      </c>
      <c r="I14" s="41">
        <v>62.5</v>
      </c>
      <c r="J14" s="10"/>
      <c r="L14" s="10" t="s">
        <v>11</v>
      </c>
      <c r="M14" s="10" t="s">
        <v>1</v>
      </c>
      <c r="N14" s="10">
        <v>12</v>
      </c>
      <c r="O14" s="10">
        <v>59</v>
      </c>
      <c r="P14" s="10">
        <v>99.5</v>
      </c>
    </row>
    <row r="15" spans="2:16" ht="20.100000000000001" customHeight="1">
      <c r="B15" s="10" t="s">
        <v>7</v>
      </c>
      <c r="C15" s="10" t="s">
        <v>1</v>
      </c>
      <c r="D15" s="10">
        <v>12</v>
      </c>
      <c r="E15" s="10">
        <v>57.3</v>
      </c>
      <c r="F15" s="10">
        <v>83</v>
      </c>
      <c r="G15" s="18"/>
      <c r="H15" s="10">
        <v>14</v>
      </c>
      <c r="I15" s="41">
        <v>132.5</v>
      </c>
      <c r="J15" s="10"/>
      <c r="L15" s="10" t="s">
        <v>12</v>
      </c>
      <c r="M15" s="10" t="s">
        <v>3</v>
      </c>
      <c r="N15" s="10">
        <v>11</v>
      </c>
      <c r="O15" s="10">
        <v>51.3</v>
      </c>
      <c r="P15" s="10">
        <v>50.5</v>
      </c>
    </row>
    <row r="16" spans="2:16" ht="20.100000000000001" customHeight="1">
      <c r="B16" s="10" t="s">
        <v>11</v>
      </c>
      <c r="C16" s="10" t="s">
        <v>1</v>
      </c>
      <c r="D16" s="10">
        <v>12</v>
      </c>
      <c r="E16" s="10">
        <v>59</v>
      </c>
      <c r="F16" s="10">
        <v>99.5</v>
      </c>
      <c r="G16" s="18"/>
      <c r="H16" s="10">
        <v>15</v>
      </c>
      <c r="I16" s="41">
        <v>133.5</v>
      </c>
      <c r="J16" s="10"/>
      <c r="L16" s="10" t="s">
        <v>13</v>
      </c>
      <c r="M16" s="10" t="s">
        <v>3</v>
      </c>
      <c r="N16" s="10">
        <v>14</v>
      </c>
      <c r="O16" s="10">
        <v>64.3</v>
      </c>
      <c r="P16" s="10">
        <v>90</v>
      </c>
    </row>
    <row r="17" spans="2:16" ht="20.100000000000001" customHeight="1">
      <c r="B17" s="10" t="s">
        <v>17</v>
      </c>
      <c r="C17" s="10" t="s">
        <v>1</v>
      </c>
      <c r="D17" s="10">
        <v>12</v>
      </c>
      <c r="E17" s="10">
        <v>64.8</v>
      </c>
      <c r="F17" s="10">
        <v>128</v>
      </c>
      <c r="G17" s="18"/>
      <c r="H17" s="10">
        <v>16</v>
      </c>
      <c r="I17" s="41">
        <v>72</v>
      </c>
      <c r="J17" s="10"/>
      <c r="L17" s="10" t="s">
        <v>14</v>
      </c>
      <c r="M17" s="10" t="s">
        <v>3</v>
      </c>
      <c r="N17" s="10">
        <v>12</v>
      </c>
      <c r="O17" s="10">
        <v>56.3</v>
      </c>
      <c r="P17" s="10">
        <v>77</v>
      </c>
    </row>
    <row r="18" spans="2:16" ht="20.100000000000001" customHeight="1">
      <c r="B18" s="10" t="s">
        <v>10</v>
      </c>
      <c r="C18" s="10" t="s">
        <v>1</v>
      </c>
      <c r="D18" s="10">
        <v>13</v>
      </c>
      <c r="E18" s="10">
        <v>62.5</v>
      </c>
      <c r="F18" s="10">
        <v>84</v>
      </c>
      <c r="G18" s="18"/>
      <c r="H18" s="10" t="s">
        <v>27</v>
      </c>
      <c r="I18" s="41">
        <v>1184.4000000000001</v>
      </c>
      <c r="J18" s="10"/>
      <c r="L18" s="10" t="s">
        <v>15</v>
      </c>
      <c r="M18" s="10" t="s">
        <v>3</v>
      </c>
      <c r="N18" s="10">
        <v>15</v>
      </c>
      <c r="O18" s="10">
        <v>66.5</v>
      </c>
      <c r="P18" s="10">
        <v>112</v>
      </c>
    </row>
    <row r="19" spans="2:16" ht="20.100000000000001" customHeight="1">
      <c r="B19" s="10" t="s">
        <v>0</v>
      </c>
      <c r="C19" s="10" t="s">
        <v>1</v>
      </c>
      <c r="D19" s="10">
        <v>14</v>
      </c>
      <c r="E19" s="10">
        <v>69</v>
      </c>
      <c r="F19" s="10">
        <v>112.5</v>
      </c>
      <c r="G19" s="18"/>
      <c r="L19" s="10" t="s">
        <v>16</v>
      </c>
      <c r="M19" s="10" t="s">
        <v>1</v>
      </c>
      <c r="N19" s="10">
        <v>16</v>
      </c>
      <c r="O19" s="10">
        <v>72</v>
      </c>
      <c r="P19" s="10">
        <v>150</v>
      </c>
    </row>
    <row r="20" spans="2:16" ht="20.100000000000001" customHeight="1">
      <c r="B20" s="10" t="s">
        <v>6</v>
      </c>
      <c r="C20" s="10" t="s">
        <v>1</v>
      </c>
      <c r="D20" s="10">
        <v>14</v>
      </c>
      <c r="E20" s="10">
        <v>63.5</v>
      </c>
      <c r="F20" s="10">
        <v>102.5</v>
      </c>
      <c r="G20" s="18"/>
      <c r="L20" s="10" t="s">
        <v>17</v>
      </c>
      <c r="M20" s="10" t="s">
        <v>1</v>
      </c>
      <c r="N20" s="10">
        <v>12</v>
      </c>
      <c r="O20" s="10">
        <v>64.8</v>
      </c>
      <c r="P20" s="10">
        <v>128</v>
      </c>
    </row>
    <row r="21" spans="2:16" ht="20.100000000000001" customHeight="1">
      <c r="B21" s="10" t="s">
        <v>18</v>
      </c>
      <c r="C21" s="10" t="s">
        <v>1</v>
      </c>
      <c r="D21" s="10">
        <v>15</v>
      </c>
      <c r="E21" s="10">
        <v>67</v>
      </c>
      <c r="F21" s="10">
        <v>133</v>
      </c>
      <c r="G21" s="18"/>
      <c r="L21" s="10" t="s">
        <v>18</v>
      </c>
      <c r="M21" s="10" t="s">
        <v>1</v>
      </c>
      <c r="N21" s="10">
        <v>15</v>
      </c>
      <c r="O21" s="10">
        <v>67</v>
      </c>
      <c r="P21" s="10">
        <v>133</v>
      </c>
    </row>
    <row r="22" spans="2:16" ht="20.100000000000001" customHeight="1">
      <c r="B22" s="10" t="s">
        <v>20</v>
      </c>
      <c r="C22" s="10" t="s">
        <v>1</v>
      </c>
      <c r="D22" s="10">
        <v>15</v>
      </c>
      <c r="E22" s="10">
        <v>66.5</v>
      </c>
      <c r="F22" s="10">
        <v>112</v>
      </c>
      <c r="G22" s="18"/>
      <c r="H22" s="18"/>
      <c r="I22" s="18"/>
      <c r="J22" s="18"/>
      <c r="L22" s="10" t="s">
        <v>19</v>
      </c>
      <c r="M22" s="10" t="s">
        <v>1</v>
      </c>
      <c r="N22" s="10">
        <v>11</v>
      </c>
      <c r="O22" s="10">
        <v>57.5</v>
      </c>
      <c r="P22" s="10">
        <v>85</v>
      </c>
    </row>
    <row r="23" spans="2:16" ht="20.100000000000001" customHeight="1">
      <c r="B23" s="10" t="s">
        <v>16</v>
      </c>
      <c r="C23" s="10" t="s">
        <v>1</v>
      </c>
      <c r="D23" s="10">
        <v>16</v>
      </c>
      <c r="E23" s="10">
        <v>72</v>
      </c>
      <c r="F23" s="10">
        <v>150</v>
      </c>
      <c r="G23" s="18"/>
      <c r="H23" s="18"/>
      <c r="I23" s="18"/>
      <c r="J23" s="18"/>
      <c r="L23" s="10" t="s">
        <v>20</v>
      </c>
      <c r="M23" s="10" t="s">
        <v>1</v>
      </c>
      <c r="N23" s="10">
        <v>15</v>
      </c>
      <c r="O23" s="10">
        <v>66.5</v>
      </c>
      <c r="P23" s="10">
        <v>112</v>
      </c>
    </row>
    <row r="24" spans="2:16" ht="20.100000000000001" customHeight="1">
      <c r="B24" s="18"/>
      <c r="C24" s="18"/>
      <c r="D24" s="18"/>
      <c r="E24" s="18"/>
      <c r="F24" s="18"/>
      <c r="G24" s="18"/>
      <c r="H24" s="18"/>
      <c r="I24" s="18"/>
      <c r="J24" s="18"/>
    </row>
    <row r="25" spans="2:16" ht="20.100000000000001" customHeight="1">
      <c r="G25" s="18"/>
      <c r="H25" s="18"/>
      <c r="I25" s="18"/>
      <c r="J25" s="18"/>
    </row>
    <row r="26" spans="2:16" ht="20.100000000000001" customHeight="1">
      <c r="G26" s="18"/>
      <c r="H26" s="18"/>
      <c r="I26" s="18"/>
      <c r="J26" s="18"/>
    </row>
    <row r="27" spans="2:16" ht="20.100000000000001" customHeight="1">
      <c r="G27" s="18"/>
      <c r="H27" s="18"/>
      <c r="I27" s="18"/>
      <c r="J27" s="18"/>
    </row>
    <row r="28" spans="2:16" ht="20.100000000000001" customHeight="1">
      <c r="G28" s="18"/>
      <c r="H28" s="18"/>
      <c r="I28" s="18"/>
      <c r="J28" s="18"/>
    </row>
    <row r="29" spans="2:16" ht="20.100000000000001" customHeight="1">
      <c r="G29" s="18"/>
      <c r="H29" s="18"/>
      <c r="I29" s="18"/>
      <c r="J29" s="18"/>
    </row>
    <row r="30" spans="2:16" ht="20.100000000000001" customHeight="1">
      <c r="G30" s="18"/>
      <c r="H30" s="18"/>
      <c r="I30" s="18"/>
      <c r="J30" s="18"/>
    </row>
    <row r="31" spans="2:16" ht="20.100000000000001" customHeight="1">
      <c r="G31" s="18"/>
      <c r="H31" s="18"/>
      <c r="I31" s="18"/>
      <c r="J31" s="18"/>
    </row>
    <row r="32" spans="2:16" ht="20.100000000000001" customHeight="1">
      <c r="G32" s="18"/>
      <c r="H32" s="18"/>
      <c r="I32" s="18"/>
      <c r="J32" s="18"/>
    </row>
    <row r="33" spans="7:10" ht="20.100000000000001" customHeight="1">
      <c r="G33" s="18"/>
      <c r="H33" s="18"/>
      <c r="I33" s="18"/>
      <c r="J33" s="18"/>
    </row>
    <row r="34" spans="7:10" ht="20.100000000000001" customHeight="1">
      <c r="G34" s="18"/>
      <c r="H34" s="18"/>
      <c r="I34" s="18"/>
      <c r="J34" s="18"/>
    </row>
    <row r="35" spans="7:10" ht="20.100000000000001" customHeight="1">
      <c r="G35" s="18"/>
      <c r="H35" s="18"/>
      <c r="I35" s="18"/>
      <c r="J35" s="18"/>
    </row>
    <row r="36" spans="7:10" ht="20.100000000000001" customHeight="1">
      <c r="G36" s="18"/>
      <c r="H36" s="18"/>
      <c r="I36" s="18"/>
      <c r="J36" s="18"/>
    </row>
    <row r="37" spans="7:10" ht="20.100000000000001" customHeight="1">
      <c r="G37" s="18"/>
      <c r="H37" s="18"/>
      <c r="I37" s="18"/>
      <c r="J37" s="18"/>
    </row>
    <row r="38" spans="7:10" ht="20.100000000000001" customHeight="1">
      <c r="G38" s="18"/>
      <c r="H38" s="18"/>
      <c r="I38" s="18"/>
      <c r="J38" s="18"/>
    </row>
    <row r="39" spans="7:10" ht="20.100000000000001" customHeight="1">
      <c r="G39" s="18"/>
      <c r="H39" s="18"/>
      <c r="I39" s="18"/>
      <c r="J39" s="18"/>
    </row>
    <row r="40" spans="7:10" ht="20.100000000000001" customHeight="1">
      <c r="G40" s="18"/>
      <c r="H40" s="18"/>
      <c r="I40" s="18"/>
      <c r="J40" s="18"/>
    </row>
    <row r="41" spans="7:10" ht="20.100000000000001" customHeight="1">
      <c r="G41" s="18"/>
      <c r="H41" s="18"/>
      <c r="I41" s="18"/>
      <c r="J41" s="18"/>
    </row>
    <row r="42" spans="7:10" ht="20.100000000000001" customHeight="1">
      <c r="G42" s="18"/>
      <c r="H42" s="18"/>
      <c r="I42" s="18"/>
      <c r="J42" s="18"/>
    </row>
    <row r="43" spans="7:10" ht="20.100000000000001" customHeight="1">
      <c r="G43" s="18"/>
      <c r="H43" s="18"/>
      <c r="I43" s="18"/>
      <c r="J43" s="18"/>
    </row>
    <row r="44" spans="7:10" ht="20.100000000000001" customHeight="1">
      <c r="G44" s="18"/>
      <c r="H44" s="18"/>
      <c r="I44" s="18"/>
      <c r="J44" s="18"/>
    </row>
    <row r="45" spans="7:10" ht="20.100000000000001" customHeight="1">
      <c r="G45" s="18"/>
      <c r="H45" s="18"/>
      <c r="I45" s="18"/>
      <c r="J45" s="18"/>
    </row>
    <row r="46" spans="7:10" ht="20.100000000000001" customHeight="1">
      <c r="G46" s="18"/>
      <c r="H46" s="18"/>
      <c r="I46" s="18"/>
      <c r="J46" s="18"/>
    </row>
    <row r="47" spans="7:10" ht="20.100000000000001" customHeight="1">
      <c r="G47" s="18"/>
      <c r="H47" s="18"/>
      <c r="I47" s="18"/>
      <c r="J47" s="18"/>
    </row>
  </sheetData>
  <sortState xmlns:xlrd2="http://schemas.microsoft.com/office/spreadsheetml/2017/richdata2" ref="B5:F23">
    <sortCondition ref="C5:C23"/>
    <sortCondition ref="D5:D23"/>
  </sortState>
  <mergeCells count="1">
    <mergeCell ref="B2:J2"/>
  </mergeCells>
  <phoneticPr fontId="1" type="noConversion"/>
  <pageMargins left="0.7" right="0.7" top="0.75" bottom="0.75" header="0.3" footer="0.3"/>
  <pageSetup paperSize="9" orientation="portrait" r:id="rId2"/>
  <ignoredErrors>
    <ignoredError sqref="J11 J5"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J47"/>
  <sheetViews>
    <sheetView showGridLines="0" zoomScaleNormal="100" workbookViewId="0">
      <selection activeCell="I13" sqref="I13"/>
    </sheetView>
  </sheetViews>
  <sheetFormatPr defaultRowHeight="20.100000000000001" customHeight="1"/>
  <cols>
    <col min="1" max="1" width="4.28515625" customWidth="1"/>
    <col min="2" max="2" width="11.28515625" customWidth="1"/>
    <col min="3" max="3" width="15.140625" customWidth="1"/>
    <col min="4" max="4" width="9.140625" customWidth="1"/>
    <col min="5" max="6" width="11" customWidth="1"/>
    <col min="7" max="7" width="4.140625" customWidth="1"/>
    <col min="8" max="8" width="17.7109375" customWidth="1"/>
    <col min="9" max="9" width="15.42578125" customWidth="1"/>
  </cols>
  <sheetData>
    <row r="2" spans="2:10" ht="20.100000000000001" customHeight="1" thickBot="1">
      <c r="B2" s="58" t="s">
        <v>150</v>
      </c>
      <c r="C2" s="58"/>
      <c r="D2" s="58"/>
      <c r="E2" s="58"/>
      <c r="F2" s="58"/>
      <c r="G2" s="58"/>
      <c r="H2" s="58"/>
      <c r="I2" s="58"/>
    </row>
    <row r="3" spans="2:10" ht="20.100000000000001" customHeight="1" thickTop="1"/>
    <row r="4" spans="2:10" ht="20.100000000000001" customHeight="1">
      <c r="B4" s="16" t="s">
        <v>21</v>
      </c>
      <c r="C4" s="16" t="s">
        <v>22</v>
      </c>
      <c r="D4" s="16" t="s">
        <v>23</v>
      </c>
      <c r="E4" s="16" t="s">
        <v>25</v>
      </c>
      <c r="F4" s="16" t="s">
        <v>24</v>
      </c>
      <c r="G4" s="18"/>
      <c r="H4" s="44" t="s">
        <v>26</v>
      </c>
      <c r="I4" s="10" t="s">
        <v>148</v>
      </c>
      <c r="J4" s="18"/>
    </row>
    <row r="5" spans="2:10" ht="20.100000000000001" customHeight="1">
      <c r="B5" s="10" t="s">
        <v>12</v>
      </c>
      <c r="C5" s="10" t="s">
        <v>3</v>
      </c>
      <c r="D5" s="10">
        <v>11</v>
      </c>
      <c r="E5" s="10">
        <v>51.3</v>
      </c>
      <c r="F5" s="10">
        <v>50.5</v>
      </c>
      <c r="G5" s="18"/>
      <c r="H5" s="10">
        <v>11</v>
      </c>
      <c r="I5" s="41">
        <v>22</v>
      </c>
      <c r="J5" s="18"/>
    </row>
    <row r="6" spans="2:10" ht="20.100000000000001" customHeight="1">
      <c r="B6" s="10" t="s">
        <v>8</v>
      </c>
      <c r="C6" s="10" t="s">
        <v>3</v>
      </c>
      <c r="D6" s="10">
        <v>12</v>
      </c>
      <c r="E6" s="10">
        <v>59.8</v>
      </c>
      <c r="F6" s="10">
        <v>84.5</v>
      </c>
      <c r="G6" s="18"/>
      <c r="H6" s="10">
        <v>12</v>
      </c>
      <c r="I6" s="41">
        <v>60</v>
      </c>
      <c r="J6" s="18"/>
    </row>
    <row r="7" spans="2:10" ht="20.100000000000001" customHeight="1">
      <c r="B7" s="10" t="s">
        <v>14</v>
      </c>
      <c r="C7" s="10" t="s">
        <v>3</v>
      </c>
      <c r="D7" s="10">
        <v>12</v>
      </c>
      <c r="E7" s="10">
        <v>56.3</v>
      </c>
      <c r="F7" s="10">
        <v>77</v>
      </c>
      <c r="G7" s="18"/>
      <c r="H7" s="10">
        <v>13</v>
      </c>
      <c r="I7" s="41">
        <v>39</v>
      </c>
      <c r="J7" s="18"/>
    </row>
    <row r="8" spans="2:10" ht="20.100000000000001" customHeight="1">
      <c r="B8" s="10" t="s">
        <v>2</v>
      </c>
      <c r="C8" s="10" t="s">
        <v>3</v>
      </c>
      <c r="D8" s="43">
        <v>13</v>
      </c>
      <c r="E8" s="10">
        <v>56.5</v>
      </c>
      <c r="F8" s="10">
        <v>84</v>
      </c>
      <c r="G8" s="18"/>
      <c r="H8" s="10">
        <v>14</v>
      </c>
      <c r="I8" s="41">
        <v>56</v>
      </c>
      <c r="J8" s="18"/>
    </row>
    <row r="9" spans="2:10" ht="20.100000000000001" customHeight="1">
      <c r="B9" s="10" t="s">
        <v>4</v>
      </c>
      <c r="C9" s="10" t="s">
        <v>3</v>
      </c>
      <c r="D9" s="10">
        <v>13</v>
      </c>
      <c r="E9" s="10">
        <v>65.3</v>
      </c>
      <c r="F9" s="10">
        <v>98</v>
      </c>
      <c r="G9" s="18"/>
      <c r="H9" s="10">
        <v>15</v>
      </c>
      <c r="I9" s="41">
        <v>60</v>
      </c>
      <c r="J9" s="18"/>
    </row>
    <row r="10" spans="2:10" ht="20.100000000000001" customHeight="1">
      <c r="B10" s="10" t="s">
        <v>5</v>
      </c>
      <c r="C10" s="10" t="s">
        <v>3</v>
      </c>
      <c r="D10" s="10">
        <v>14</v>
      </c>
      <c r="E10" s="10">
        <v>62.8</v>
      </c>
      <c r="F10" s="10">
        <v>102.5</v>
      </c>
      <c r="G10" s="18"/>
      <c r="H10" s="10">
        <v>16</v>
      </c>
      <c r="I10" s="41">
        <v>16</v>
      </c>
      <c r="J10" s="18"/>
    </row>
    <row r="11" spans="2:10" ht="20.100000000000001" customHeight="1">
      <c r="B11" s="10" t="s">
        <v>13</v>
      </c>
      <c r="C11" s="10" t="s">
        <v>3</v>
      </c>
      <c r="D11" s="10">
        <v>14</v>
      </c>
      <c r="E11" s="10">
        <v>64.3</v>
      </c>
      <c r="F11" s="10">
        <v>90</v>
      </c>
      <c r="G11" s="18"/>
      <c r="H11" s="10" t="s">
        <v>27</v>
      </c>
      <c r="I11" s="41">
        <v>253</v>
      </c>
      <c r="J11" s="18"/>
    </row>
    <row r="12" spans="2:10" ht="20.100000000000001" customHeight="1">
      <c r="B12" s="10" t="s">
        <v>9</v>
      </c>
      <c r="C12" s="10" t="s">
        <v>3</v>
      </c>
      <c r="D12" s="10">
        <v>15</v>
      </c>
      <c r="E12" s="10">
        <v>62.5</v>
      </c>
      <c r="F12" s="10">
        <v>112.5</v>
      </c>
      <c r="G12" s="18"/>
      <c r="H12" s="17"/>
      <c r="I12" s="17"/>
      <c r="J12" s="18"/>
    </row>
    <row r="13" spans="2:10" ht="20.100000000000001" customHeight="1">
      <c r="B13" s="10" t="s">
        <v>15</v>
      </c>
      <c r="C13" s="10" t="s">
        <v>3</v>
      </c>
      <c r="D13" s="10">
        <v>15</v>
      </c>
      <c r="E13" s="10">
        <v>66.5</v>
      </c>
      <c r="F13" s="10">
        <v>112</v>
      </c>
      <c r="G13" s="18"/>
      <c r="H13" s="16" t="s">
        <v>151</v>
      </c>
      <c r="I13" s="57">
        <f>ROWS(H5:H10)</f>
        <v>6</v>
      </c>
      <c r="J13" s="18"/>
    </row>
    <row r="14" spans="2:10" ht="20.100000000000001" customHeight="1">
      <c r="B14" s="10" t="s">
        <v>19</v>
      </c>
      <c r="C14" s="10" t="s">
        <v>1</v>
      </c>
      <c r="D14" s="10">
        <v>11</v>
      </c>
      <c r="E14" s="10">
        <v>57.5</v>
      </c>
      <c r="F14" s="10">
        <v>85</v>
      </c>
      <c r="G14" s="18"/>
      <c r="H14" s="1"/>
      <c r="J14" s="18"/>
    </row>
    <row r="15" spans="2:10" ht="20.100000000000001" customHeight="1">
      <c r="B15" s="10" t="s">
        <v>7</v>
      </c>
      <c r="C15" s="10" t="s">
        <v>1</v>
      </c>
      <c r="D15" s="10">
        <v>12</v>
      </c>
      <c r="E15" s="10">
        <v>57.3</v>
      </c>
      <c r="F15" s="10">
        <v>83</v>
      </c>
      <c r="G15" s="18"/>
      <c r="H15" s="1"/>
      <c r="J15" s="18"/>
    </row>
    <row r="16" spans="2:10" ht="20.100000000000001" customHeight="1">
      <c r="B16" s="10" t="s">
        <v>11</v>
      </c>
      <c r="C16" s="10" t="s">
        <v>1</v>
      </c>
      <c r="D16" s="10">
        <v>12</v>
      </c>
      <c r="E16" s="10">
        <v>59</v>
      </c>
      <c r="F16" s="10">
        <v>99.5</v>
      </c>
      <c r="G16" s="18"/>
      <c r="H16" s="1"/>
      <c r="J16" s="18"/>
    </row>
    <row r="17" spans="2:10" ht="20.100000000000001" customHeight="1">
      <c r="B17" s="10" t="s">
        <v>17</v>
      </c>
      <c r="C17" s="10" t="s">
        <v>1</v>
      </c>
      <c r="D17" s="10">
        <v>12</v>
      </c>
      <c r="E17" s="10">
        <v>64.8</v>
      </c>
      <c r="F17" s="10">
        <v>128</v>
      </c>
      <c r="G17" s="18"/>
      <c r="H17" s="1"/>
      <c r="J17" s="18"/>
    </row>
    <row r="18" spans="2:10" ht="20.100000000000001" customHeight="1">
      <c r="B18" s="10" t="s">
        <v>10</v>
      </c>
      <c r="C18" s="10" t="s">
        <v>1</v>
      </c>
      <c r="D18" s="10">
        <v>13</v>
      </c>
      <c r="E18" s="10">
        <v>62.5</v>
      </c>
      <c r="F18" s="10">
        <v>84</v>
      </c>
      <c r="G18" s="18"/>
      <c r="H18" s="1"/>
      <c r="J18" s="18"/>
    </row>
    <row r="19" spans="2:10" ht="20.100000000000001" customHeight="1">
      <c r="B19" s="10" t="s">
        <v>0</v>
      </c>
      <c r="C19" s="10" t="s">
        <v>1</v>
      </c>
      <c r="D19" s="10">
        <v>14</v>
      </c>
      <c r="E19" s="10">
        <v>69</v>
      </c>
      <c r="F19" s="10">
        <v>112.5</v>
      </c>
      <c r="G19" s="18"/>
      <c r="H19" s="18"/>
      <c r="J19" s="18"/>
    </row>
    <row r="20" spans="2:10" ht="20.100000000000001" customHeight="1">
      <c r="B20" s="10" t="s">
        <v>6</v>
      </c>
      <c r="C20" s="10" t="s">
        <v>1</v>
      </c>
      <c r="D20" s="10">
        <v>14</v>
      </c>
      <c r="E20" s="10">
        <v>63.5</v>
      </c>
      <c r="F20" s="10">
        <v>102.5</v>
      </c>
      <c r="G20" s="18"/>
      <c r="H20" s="18"/>
      <c r="J20" s="18"/>
    </row>
    <row r="21" spans="2:10" ht="20.100000000000001" customHeight="1">
      <c r="B21" s="10" t="s">
        <v>18</v>
      </c>
      <c r="C21" s="10" t="s">
        <v>1</v>
      </c>
      <c r="D21" s="10">
        <v>15</v>
      </c>
      <c r="E21" s="10">
        <v>67</v>
      </c>
      <c r="F21" s="10">
        <v>133</v>
      </c>
      <c r="G21" s="18"/>
      <c r="H21" s="18"/>
      <c r="J21" s="18"/>
    </row>
    <row r="22" spans="2:10" ht="20.100000000000001" customHeight="1">
      <c r="B22" s="10" t="s">
        <v>20</v>
      </c>
      <c r="C22" s="10" t="s">
        <v>1</v>
      </c>
      <c r="D22" s="10">
        <v>15</v>
      </c>
      <c r="E22" s="10">
        <v>66.5</v>
      </c>
      <c r="F22" s="10">
        <v>112</v>
      </c>
      <c r="G22" s="18"/>
      <c r="H22" s="18"/>
      <c r="I22" s="18"/>
      <c r="J22" s="18"/>
    </row>
    <row r="23" spans="2:10" ht="20.100000000000001" customHeight="1">
      <c r="B23" s="10" t="s">
        <v>16</v>
      </c>
      <c r="C23" s="10" t="s">
        <v>1</v>
      </c>
      <c r="D23" s="10">
        <v>16</v>
      </c>
      <c r="E23" s="10">
        <v>72</v>
      </c>
      <c r="F23" s="10">
        <v>150</v>
      </c>
      <c r="G23" s="18"/>
      <c r="H23" s="18"/>
      <c r="I23" s="18"/>
      <c r="J23" s="18"/>
    </row>
    <row r="24" spans="2:10" ht="20.100000000000001" customHeight="1">
      <c r="B24" s="18"/>
      <c r="C24" s="18"/>
      <c r="D24" s="18"/>
      <c r="E24" s="18"/>
      <c r="F24" s="18"/>
      <c r="G24" s="18"/>
      <c r="H24" s="18"/>
      <c r="I24" s="18"/>
      <c r="J24" s="18"/>
    </row>
    <row r="25" spans="2:10" ht="20.100000000000001" customHeight="1">
      <c r="B25" s="18"/>
      <c r="C25" s="18"/>
      <c r="D25" s="18"/>
      <c r="E25" s="18"/>
      <c r="F25" s="18"/>
      <c r="G25" s="18"/>
      <c r="H25" s="18"/>
      <c r="I25" s="18"/>
      <c r="J25" s="18"/>
    </row>
    <row r="26" spans="2:10" ht="20.100000000000001" customHeight="1">
      <c r="B26" s="18"/>
      <c r="C26" s="18"/>
      <c r="D26" s="18"/>
      <c r="E26" s="18"/>
      <c r="F26" s="18"/>
      <c r="G26" s="18"/>
      <c r="H26" s="18"/>
      <c r="I26" s="18"/>
      <c r="J26" s="18"/>
    </row>
    <row r="27" spans="2:10" ht="20.100000000000001" customHeight="1">
      <c r="B27" s="18"/>
      <c r="C27" s="18"/>
      <c r="D27" s="18"/>
      <c r="E27" s="18"/>
      <c r="F27" s="18"/>
      <c r="G27" s="18"/>
      <c r="H27" s="18"/>
      <c r="I27" s="18"/>
      <c r="J27" s="18"/>
    </row>
    <row r="28" spans="2:10" ht="20.100000000000001" customHeight="1">
      <c r="B28" s="16" t="s">
        <v>21</v>
      </c>
      <c r="C28" s="16" t="s">
        <v>22</v>
      </c>
      <c r="D28" s="16" t="s">
        <v>23</v>
      </c>
      <c r="E28" s="16" t="s">
        <v>25</v>
      </c>
      <c r="F28" s="16" t="s">
        <v>24</v>
      </c>
      <c r="G28" s="17"/>
      <c r="H28" s="44" t="s">
        <v>26</v>
      </c>
      <c r="I28" s="10" t="s">
        <v>129</v>
      </c>
      <c r="J28" s="18"/>
    </row>
    <row r="29" spans="2:10" ht="20.100000000000001" customHeight="1">
      <c r="B29" s="10" t="s">
        <v>12</v>
      </c>
      <c r="C29" s="10" t="s">
        <v>3</v>
      </c>
      <c r="D29" s="10">
        <v>11</v>
      </c>
      <c r="E29" s="10">
        <v>51.3</v>
      </c>
      <c r="F29" s="10">
        <v>50.5</v>
      </c>
      <c r="G29" s="17"/>
      <c r="H29" s="10">
        <v>11</v>
      </c>
      <c r="I29" s="41">
        <v>2</v>
      </c>
      <c r="J29" s="18"/>
    </row>
    <row r="30" spans="2:10" ht="20.100000000000001" customHeight="1">
      <c r="B30" s="10" t="s">
        <v>14</v>
      </c>
      <c r="C30" s="10" t="s">
        <v>3</v>
      </c>
      <c r="D30" s="43">
        <v>12</v>
      </c>
      <c r="E30" s="10">
        <v>56.3</v>
      </c>
      <c r="F30" s="10">
        <v>77</v>
      </c>
      <c r="G30" s="17"/>
      <c r="H30" s="10">
        <v>12</v>
      </c>
      <c r="I30" s="41">
        <v>5</v>
      </c>
      <c r="J30" s="18"/>
    </row>
    <row r="31" spans="2:10" ht="20.100000000000001" customHeight="1">
      <c r="B31" s="10" t="s">
        <v>8</v>
      </c>
      <c r="C31" s="10" t="s">
        <v>3</v>
      </c>
      <c r="D31" s="10">
        <v>12</v>
      </c>
      <c r="E31" s="10">
        <v>59.8</v>
      </c>
      <c r="F31" s="10">
        <v>84.5</v>
      </c>
      <c r="G31" s="17"/>
      <c r="H31" s="10">
        <v>13</v>
      </c>
      <c r="I31" s="41">
        <v>3</v>
      </c>
      <c r="J31" s="18"/>
    </row>
    <row r="32" spans="2:10" ht="20.100000000000001" customHeight="1">
      <c r="B32" s="10" t="s">
        <v>2</v>
      </c>
      <c r="C32" s="10" t="s">
        <v>3</v>
      </c>
      <c r="D32" s="10">
        <v>13</v>
      </c>
      <c r="E32" s="10">
        <v>56.5</v>
      </c>
      <c r="F32" s="10">
        <v>84</v>
      </c>
      <c r="G32" s="17"/>
      <c r="H32" s="10">
        <v>14</v>
      </c>
      <c r="I32" s="41">
        <v>4</v>
      </c>
      <c r="J32" s="18"/>
    </row>
    <row r="33" spans="2:10" ht="20.100000000000001" customHeight="1">
      <c r="B33" s="10" t="s">
        <v>4</v>
      </c>
      <c r="C33" s="10" t="s">
        <v>3</v>
      </c>
      <c r="D33" s="10">
        <v>13</v>
      </c>
      <c r="E33" s="10">
        <v>65.3</v>
      </c>
      <c r="F33" s="10">
        <v>98</v>
      </c>
      <c r="G33" s="17"/>
      <c r="H33" s="10">
        <v>15</v>
      </c>
      <c r="I33" s="41">
        <v>4</v>
      </c>
      <c r="J33" s="18"/>
    </row>
    <row r="34" spans="2:10" ht="20.100000000000001" customHeight="1">
      <c r="B34" s="10" t="s">
        <v>5</v>
      </c>
      <c r="C34" s="10" t="s">
        <v>3</v>
      </c>
      <c r="D34" s="10">
        <v>14</v>
      </c>
      <c r="E34" s="10">
        <v>62.8</v>
      </c>
      <c r="F34" s="10">
        <v>102.5</v>
      </c>
      <c r="G34" s="17"/>
      <c r="H34" s="10">
        <v>16</v>
      </c>
      <c r="I34" s="41">
        <v>1</v>
      </c>
      <c r="J34" s="18"/>
    </row>
    <row r="35" spans="2:10" ht="20.100000000000001" customHeight="1">
      <c r="B35" s="10" t="s">
        <v>13</v>
      </c>
      <c r="C35" s="10" t="s">
        <v>3</v>
      </c>
      <c r="D35" s="10">
        <v>14</v>
      </c>
      <c r="E35" s="10">
        <v>64.3</v>
      </c>
      <c r="F35" s="10">
        <v>90</v>
      </c>
      <c r="G35" s="17"/>
      <c r="H35" s="10" t="s">
        <v>27</v>
      </c>
      <c r="I35" s="41">
        <v>19</v>
      </c>
      <c r="J35" s="18"/>
    </row>
    <row r="36" spans="2:10" ht="20.100000000000001" customHeight="1">
      <c r="B36" s="10" t="s">
        <v>9</v>
      </c>
      <c r="C36" s="10" t="s">
        <v>3</v>
      </c>
      <c r="D36" s="10">
        <v>15</v>
      </c>
      <c r="E36" s="10">
        <v>62.5</v>
      </c>
      <c r="F36" s="10">
        <v>112.5</v>
      </c>
      <c r="G36" s="17"/>
      <c r="H36" s="23"/>
      <c r="I36" s="8"/>
      <c r="J36" s="18"/>
    </row>
    <row r="37" spans="2:10" ht="20.100000000000001" customHeight="1">
      <c r="B37" s="10" t="s">
        <v>15</v>
      </c>
      <c r="C37" s="10" t="s">
        <v>3</v>
      </c>
      <c r="D37" s="10">
        <v>15</v>
      </c>
      <c r="E37" s="10">
        <v>66.5</v>
      </c>
      <c r="F37" s="10">
        <v>112</v>
      </c>
      <c r="G37" s="17"/>
      <c r="H37" s="10">
        <f>ROWS(H29:H34)</f>
        <v>6</v>
      </c>
      <c r="I37" s="17"/>
      <c r="J37" s="18"/>
    </row>
    <row r="38" spans="2:10" ht="20.100000000000001" customHeight="1">
      <c r="B38" s="10" t="s">
        <v>19</v>
      </c>
      <c r="C38" s="10" t="s">
        <v>1</v>
      </c>
      <c r="D38" s="10">
        <v>11</v>
      </c>
      <c r="E38" s="10">
        <v>57.5</v>
      </c>
      <c r="F38" s="10">
        <v>85</v>
      </c>
      <c r="G38" s="17"/>
      <c r="H38" s="17"/>
      <c r="I38" s="17"/>
      <c r="J38" s="18"/>
    </row>
    <row r="39" spans="2:10" ht="20.100000000000001" customHeight="1">
      <c r="B39" s="10" t="s">
        <v>7</v>
      </c>
      <c r="C39" s="10" t="s">
        <v>1</v>
      </c>
      <c r="D39" s="10">
        <v>12</v>
      </c>
      <c r="E39" s="10">
        <v>57.3</v>
      </c>
      <c r="F39" s="10">
        <v>83</v>
      </c>
      <c r="G39" s="17"/>
      <c r="H39" s="17"/>
      <c r="I39" s="17"/>
      <c r="J39" s="18"/>
    </row>
    <row r="40" spans="2:10" ht="20.100000000000001" customHeight="1">
      <c r="B40" s="10" t="s">
        <v>11</v>
      </c>
      <c r="C40" s="10" t="s">
        <v>1</v>
      </c>
      <c r="D40" s="10">
        <v>12</v>
      </c>
      <c r="E40" s="10">
        <v>59</v>
      </c>
      <c r="F40" s="10">
        <v>99.5</v>
      </c>
      <c r="G40" s="17"/>
      <c r="H40" s="17"/>
      <c r="I40" s="17"/>
      <c r="J40" s="18"/>
    </row>
    <row r="41" spans="2:10" ht="20.100000000000001" customHeight="1">
      <c r="B41" s="10" t="s">
        <v>17</v>
      </c>
      <c r="C41" s="10" t="s">
        <v>1</v>
      </c>
      <c r="D41" s="10">
        <v>12</v>
      </c>
      <c r="E41" s="10">
        <v>64.8</v>
      </c>
      <c r="F41" s="10">
        <v>128</v>
      </c>
      <c r="G41" s="17"/>
      <c r="H41" s="17"/>
      <c r="I41" s="17"/>
      <c r="J41" s="18"/>
    </row>
    <row r="42" spans="2:10" ht="20.100000000000001" customHeight="1">
      <c r="B42" s="10" t="s">
        <v>10</v>
      </c>
      <c r="C42" s="10" t="s">
        <v>1</v>
      </c>
      <c r="D42" s="10">
        <v>13</v>
      </c>
      <c r="E42" s="10">
        <v>62.5</v>
      </c>
      <c r="F42" s="10">
        <v>84</v>
      </c>
      <c r="G42" s="17"/>
      <c r="H42" s="17"/>
      <c r="I42" s="17"/>
      <c r="J42" s="18"/>
    </row>
    <row r="43" spans="2:10" ht="20.100000000000001" customHeight="1">
      <c r="B43" s="10" t="s">
        <v>6</v>
      </c>
      <c r="C43" s="10" t="s">
        <v>1</v>
      </c>
      <c r="D43" s="10">
        <v>14</v>
      </c>
      <c r="E43" s="10">
        <v>63.5</v>
      </c>
      <c r="F43" s="10">
        <v>102.5</v>
      </c>
      <c r="G43" s="17"/>
      <c r="H43" s="17"/>
      <c r="I43" s="17"/>
      <c r="J43" s="18"/>
    </row>
    <row r="44" spans="2:10" ht="20.100000000000001" customHeight="1">
      <c r="B44" s="10" t="s">
        <v>0</v>
      </c>
      <c r="C44" s="10" t="s">
        <v>1</v>
      </c>
      <c r="D44" s="10">
        <v>14</v>
      </c>
      <c r="E44" s="10">
        <v>69</v>
      </c>
      <c r="F44" s="10">
        <v>112.5</v>
      </c>
      <c r="G44" s="17"/>
      <c r="H44" s="17"/>
      <c r="I44" s="17"/>
      <c r="J44" s="18"/>
    </row>
    <row r="45" spans="2:10" ht="20.100000000000001" customHeight="1">
      <c r="B45" s="10" t="s">
        <v>20</v>
      </c>
      <c r="C45" s="10" t="s">
        <v>1</v>
      </c>
      <c r="D45" s="10">
        <v>15</v>
      </c>
      <c r="E45" s="10">
        <v>66.5</v>
      </c>
      <c r="F45" s="10">
        <v>112</v>
      </c>
      <c r="G45" s="17"/>
      <c r="H45" s="17"/>
      <c r="I45" s="17"/>
      <c r="J45" s="18"/>
    </row>
    <row r="46" spans="2:10" ht="20.100000000000001" customHeight="1">
      <c r="B46" s="10" t="s">
        <v>18</v>
      </c>
      <c r="C46" s="10" t="s">
        <v>1</v>
      </c>
      <c r="D46" s="10">
        <v>15</v>
      </c>
      <c r="E46" s="10">
        <v>67</v>
      </c>
      <c r="F46" s="10">
        <v>133</v>
      </c>
      <c r="G46" s="17"/>
      <c r="H46" s="17"/>
      <c r="I46" s="17"/>
      <c r="J46" s="18"/>
    </row>
    <row r="47" spans="2:10" ht="20.100000000000001" customHeight="1">
      <c r="B47" s="10" t="s">
        <v>16</v>
      </c>
      <c r="C47" s="10" t="s">
        <v>1</v>
      </c>
      <c r="D47" s="10">
        <v>16</v>
      </c>
      <c r="E47" s="10">
        <v>72</v>
      </c>
      <c r="F47" s="10">
        <v>150</v>
      </c>
      <c r="G47" s="17"/>
      <c r="H47" s="17"/>
      <c r="I47" s="17"/>
      <c r="J47" s="18"/>
    </row>
  </sheetData>
  <sortState xmlns:xlrd2="http://schemas.microsoft.com/office/spreadsheetml/2017/richdata2" ref="B29:F47">
    <sortCondition ref="C29:C47"/>
    <sortCondition ref="D29:D47"/>
  </sortState>
  <mergeCells count="1">
    <mergeCell ref="B2:I2"/>
  </mergeCells>
  <pageMargins left="0.7" right="0.7" top="0.75" bottom="0.75" header="0.3" footer="0.3"/>
  <pageSetup orientation="portrait" horizontalDpi="200" verticalDpi="200"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5"/>
  <dimension ref="B2:I57"/>
  <sheetViews>
    <sheetView showGridLines="0" zoomScale="90" zoomScaleNormal="90" workbookViewId="0">
      <selection activeCell="I18" sqref="I18"/>
    </sheetView>
  </sheetViews>
  <sheetFormatPr defaultRowHeight="20.100000000000001" customHeight="1"/>
  <cols>
    <col min="1" max="1" width="4.7109375" customWidth="1"/>
    <col min="2" max="2" width="11.28515625" customWidth="1"/>
    <col min="3" max="3" width="12" customWidth="1"/>
    <col min="4" max="5" width="10.5703125" customWidth="1"/>
    <col min="6" max="6" width="11.42578125" customWidth="1"/>
    <col min="7" max="7" width="4.7109375" customWidth="1"/>
    <col min="8" max="8" width="14.7109375" customWidth="1"/>
    <col min="9" max="9" width="23.28515625" customWidth="1"/>
  </cols>
  <sheetData>
    <row r="2" spans="2:9" ht="20.100000000000001" customHeight="1" thickBot="1">
      <c r="B2" s="58" t="s">
        <v>137</v>
      </c>
      <c r="C2" s="58"/>
      <c r="D2" s="58"/>
      <c r="E2" s="58"/>
      <c r="F2" s="58"/>
      <c r="G2" s="58"/>
      <c r="H2" s="58"/>
      <c r="I2" s="58"/>
    </row>
    <row r="3" spans="2:9" ht="20.100000000000001" customHeight="1" thickTop="1"/>
    <row r="4" spans="2:9" ht="20.100000000000001" customHeight="1">
      <c r="B4" s="16" t="s">
        <v>21</v>
      </c>
      <c r="C4" s="16" t="s">
        <v>22</v>
      </c>
      <c r="D4" s="16" t="s">
        <v>23</v>
      </c>
      <c r="E4" s="16" t="s">
        <v>25</v>
      </c>
      <c r="F4" s="16" t="s">
        <v>24</v>
      </c>
      <c r="G4" s="18"/>
      <c r="H4" s="39" t="s">
        <v>73</v>
      </c>
      <c r="I4" s="39" t="s">
        <v>128</v>
      </c>
    </row>
    <row r="5" spans="2:9" ht="20.100000000000001" customHeight="1">
      <c r="B5" s="10" t="s">
        <v>0</v>
      </c>
      <c r="C5" s="10" t="s">
        <v>1</v>
      </c>
      <c r="D5" s="10">
        <v>14</v>
      </c>
      <c r="E5" s="10">
        <v>69</v>
      </c>
      <c r="F5" s="10">
        <v>112.5</v>
      </c>
      <c r="G5" s="18"/>
      <c r="H5" s="40" t="s">
        <v>3</v>
      </c>
      <c r="I5" s="40">
        <f>COUNTIFS($C$5:$C$23,"=F")</f>
        <v>9</v>
      </c>
    </row>
    <row r="6" spans="2:9" ht="20.100000000000001" customHeight="1">
      <c r="B6" s="10" t="s">
        <v>2</v>
      </c>
      <c r="C6" s="10" t="s">
        <v>3</v>
      </c>
      <c r="D6" s="43">
        <v>13</v>
      </c>
      <c r="E6" s="10">
        <v>56.5</v>
      </c>
      <c r="F6" s="10">
        <v>84</v>
      </c>
      <c r="G6" s="18"/>
      <c r="H6" s="41">
        <v>11</v>
      </c>
      <c r="I6" s="41"/>
    </row>
    <row r="7" spans="2:9" ht="20.100000000000001" customHeight="1">
      <c r="B7" s="10" t="s">
        <v>4</v>
      </c>
      <c r="C7" s="10" t="s">
        <v>3</v>
      </c>
      <c r="D7" s="10">
        <v>13</v>
      </c>
      <c r="E7" s="10">
        <v>65.3</v>
      </c>
      <c r="F7" s="10">
        <v>98</v>
      </c>
      <c r="G7" s="18"/>
      <c r="H7" s="41">
        <v>12</v>
      </c>
      <c r="I7" s="41"/>
    </row>
    <row r="8" spans="2:9" ht="20.100000000000001" customHeight="1">
      <c r="B8" s="10" t="s">
        <v>5</v>
      </c>
      <c r="C8" s="10" t="s">
        <v>3</v>
      </c>
      <c r="D8" s="10">
        <v>14</v>
      </c>
      <c r="E8" s="10">
        <v>62.8</v>
      </c>
      <c r="F8" s="10">
        <v>102.5</v>
      </c>
      <c r="G8" s="18"/>
      <c r="H8" s="41">
        <v>13</v>
      </c>
      <c r="I8" s="41"/>
    </row>
    <row r="9" spans="2:9" ht="20.100000000000001" customHeight="1">
      <c r="B9" s="10" t="s">
        <v>6</v>
      </c>
      <c r="C9" s="10" t="s">
        <v>1</v>
      </c>
      <c r="D9" s="10">
        <v>14</v>
      </c>
      <c r="E9" s="10">
        <v>63.5</v>
      </c>
      <c r="F9" s="10">
        <v>102.5</v>
      </c>
      <c r="G9" s="18"/>
      <c r="H9" s="41">
        <v>14</v>
      </c>
      <c r="I9" s="41"/>
    </row>
    <row r="10" spans="2:9" ht="20.100000000000001" customHeight="1">
      <c r="B10" s="10" t="s">
        <v>7</v>
      </c>
      <c r="C10" s="10" t="s">
        <v>1</v>
      </c>
      <c r="D10" s="10">
        <v>12</v>
      </c>
      <c r="E10" s="10">
        <v>57.3</v>
      </c>
      <c r="F10" s="10">
        <v>83</v>
      </c>
      <c r="G10" s="18"/>
      <c r="H10" s="41">
        <v>15</v>
      </c>
      <c r="I10" s="41"/>
    </row>
    <row r="11" spans="2:9" ht="20.100000000000001" customHeight="1">
      <c r="B11" s="10" t="s">
        <v>8</v>
      </c>
      <c r="C11" s="10" t="s">
        <v>3</v>
      </c>
      <c r="D11" s="10">
        <v>12</v>
      </c>
      <c r="E11" s="10">
        <v>59.8</v>
      </c>
      <c r="F11" s="10">
        <v>84.5</v>
      </c>
      <c r="G11" s="18"/>
      <c r="H11" s="40" t="s">
        <v>1</v>
      </c>
      <c r="I11" s="40"/>
    </row>
    <row r="12" spans="2:9" ht="20.100000000000001" customHeight="1">
      <c r="B12" s="10" t="s">
        <v>9</v>
      </c>
      <c r="C12" s="10" t="s">
        <v>3</v>
      </c>
      <c r="D12" s="10">
        <v>15</v>
      </c>
      <c r="E12" s="10">
        <v>62.5</v>
      </c>
      <c r="F12" s="10">
        <v>112.5</v>
      </c>
      <c r="G12" s="18"/>
      <c r="H12" s="41">
        <v>11</v>
      </c>
      <c r="I12" s="41"/>
    </row>
    <row r="13" spans="2:9" ht="20.100000000000001" customHeight="1">
      <c r="B13" s="10" t="s">
        <v>10</v>
      </c>
      <c r="C13" s="10" t="s">
        <v>1</v>
      </c>
      <c r="D13" s="10">
        <v>13</v>
      </c>
      <c r="E13" s="10">
        <v>62.5</v>
      </c>
      <c r="F13" s="10">
        <v>84</v>
      </c>
      <c r="G13" s="18"/>
      <c r="H13" s="41">
        <v>12</v>
      </c>
      <c r="I13" s="41"/>
    </row>
    <row r="14" spans="2:9" ht="20.100000000000001" customHeight="1">
      <c r="B14" s="10" t="s">
        <v>11</v>
      </c>
      <c r="C14" s="10" t="s">
        <v>1</v>
      </c>
      <c r="D14" s="10">
        <v>12</v>
      </c>
      <c r="E14" s="10">
        <v>59</v>
      </c>
      <c r="F14" s="10">
        <v>99.5</v>
      </c>
      <c r="G14" s="18"/>
      <c r="H14" s="41">
        <v>13</v>
      </c>
      <c r="I14" s="41"/>
    </row>
    <row r="15" spans="2:9" ht="20.100000000000001" customHeight="1">
      <c r="B15" s="10" t="s">
        <v>12</v>
      </c>
      <c r="C15" s="10" t="s">
        <v>3</v>
      </c>
      <c r="D15" s="10">
        <v>11</v>
      </c>
      <c r="E15" s="10">
        <v>51.3</v>
      </c>
      <c r="F15" s="10">
        <v>50.5</v>
      </c>
      <c r="G15" s="18"/>
      <c r="H15" s="41">
        <v>14</v>
      </c>
      <c r="I15" s="41"/>
    </row>
    <row r="16" spans="2:9" ht="20.100000000000001" customHeight="1">
      <c r="B16" s="10" t="s">
        <v>13</v>
      </c>
      <c r="C16" s="10" t="s">
        <v>3</v>
      </c>
      <c r="D16" s="10">
        <v>14</v>
      </c>
      <c r="E16" s="10">
        <v>64.3</v>
      </c>
      <c r="F16" s="10">
        <v>90</v>
      </c>
      <c r="G16" s="18"/>
      <c r="H16" s="41">
        <v>15</v>
      </c>
      <c r="I16" s="41"/>
    </row>
    <row r="17" spans="2:9" ht="20.100000000000001" customHeight="1">
      <c r="B17" s="10" t="s">
        <v>14</v>
      </c>
      <c r="C17" s="10" t="s">
        <v>3</v>
      </c>
      <c r="D17" s="10">
        <v>12</v>
      </c>
      <c r="E17" s="10">
        <v>56.3</v>
      </c>
      <c r="F17" s="10">
        <v>77</v>
      </c>
      <c r="G17" s="18"/>
      <c r="H17" s="41">
        <v>16</v>
      </c>
      <c r="I17" s="41"/>
    </row>
    <row r="18" spans="2:9" ht="20.100000000000001" customHeight="1">
      <c r="B18" s="10" t="s">
        <v>15</v>
      </c>
      <c r="C18" s="10" t="s">
        <v>3</v>
      </c>
      <c r="D18" s="10">
        <v>15</v>
      </c>
      <c r="E18" s="10">
        <v>66.5</v>
      </c>
      <c r="F18" s="10">
        <v>112</v>
      </c>
      <c r="G18" s="18"/>
      <c r="H18" s="42" t="s">
        <v>27</v>
      </c>
      <c r="I18" s="42"/>
    </row>
    <row r="19" spans="2:9" ht="20.100000000000001" customHeight="1">
      <c r="B19" s="10" t="s">
        <v>16</v>
      </c>
      <c r="C19" s="10" t="s">
        <v>1</v>
      </c>
      <c r="D19" s="10">
        <v>16</v>
      </c>
      <c r="E19" s="10">
        <v>72</v>
      </c>
      <c r="F19" s="10">
        <v>150</v>
      </c>
      <c r="G19" s="18"/>
      <c r="H19" s="18"/>
      <c r="I19" s="18"/>
    </row>
    <row r="20" spans="2:9" ht="20.100000000000001" customHeight="1">
      <c r="B20" s="10" t="s">
        <v>17</v>
      </c>
      <c r="C20" s="10" t="s">
        <v>1</v>
      </c>
      <c r="D20" s="10">
        <v>12</v>
      </c>
      <c r="E20" s="10">
        <v>64.8</v>
      </c>
      <c r="F20" s="10">
        <v>128</v>
      </c>
      <c r="G20" s="18"/>
      <c r="H20" s="18"/>
      <c r="I20" s="18"/>
    </row>
    <row r="21" spans="2:9" ht="20.100000000000001" customHeight="1">
      <c r="B21" s="10" t="s">
        <v>18</v>
      </c>
      <c r="C21" s="10" t="s">
        <v>1</v>
      </c>
      <c r="D21" s="10">
        <v>15</v>
      </c>
      <c r="E21" s="10">
        <v>67</v>
      </c>
      <c r="F21" s="10">
        <v>133</v>
      </c>
      <c r="G21" s="18"/>
      <c r="H21" s="18"/>
      <c r="I21" s="18"/>
    </row>
    <row r="22" spans="2:9" ht="20.100000000000001" customHeight="1">
      <c r="B22" s="10" t="s">
        <v>19</v>
      </c>
      <c r="C22" s="10" t="s">
        <v>1</v>
      </c>
      <c r="D22" s="10">
        <v>11</v>
      </c>
      <c r="E22" s="10">
        <v>57.5</v>
      </c>
      <c r="F22" s="10">
        <v>85</v>
      </c>
      <c r="G22" s="18"/>
      <c r="H22" s="18"/>
      <c r="I22" s="18"/>
    </row>
    <row r="23" spans="2:9" ht="20.100000000000001" customHeight="1">
      <c r="B23" s="10" t="s">
        <v>20</v>
      </c>
      <c r="C23" s="10" t="s">
        <v>1</v>
      </c>
      <c r="D23" s="10">
        <v>15</v>
      </c>
      <c r="E23" s="10">
        <v>66.5</v>
      </c>
      <c r="F23" s="10">
        <v>112</v>
      </c>
      <c r="G23" s="18"/>
      <c r="H23" s="18"/>
      <c r="I23" s="18"/>
    </row>
    <row r="24" spans="2:9" ht="20.100000000000001" customHeight="1">
      <c r="B24" s="18"/>
      <c r="C24" s="18"/>
      <c r="D24" s="18"/>
      <c r="E24" s="18"/>
      <c r="F24" s="18"/>
      <c r="G24" s="18"/>
      <c r="H24" s="18"/>
      <c r="I24" s="18"/>
    </row>
    <row r="25" spans="2:9" ht="20.100000000000001" customHeight="1">
      <c r="B25" s="18"/>
      <c r="C25" s="18"/>
      <c r="D25" s="18"/>
      <c r="E25" s="18"/>
      <c r="F25" s="18"/>
      <c r="G25" s="18"/>
      <c r="H25" s="39" t="s">
        <v>73</v>
      </c>
      <c r="I25" s="39" t="s">
        <v>130</v>
      </c>
    </row>
    <row r="26" spans="2:9" ht="20.100000000000001" customHeight="1">
      <c r="B26" s="18"/>
      <c r="C26" s="18"/>
      <c r="D26" s="18"/>
      <c r="E26" s="18"/>
      <c r="F26" s="18"/>
      <c r="G26" s="18"/>
      <c r="H26" s="40" t="s">
        <v>3</v>
      </c>
      <c r="I26" s="40">
        <f>AVERAGEIFS($E$5:$E$23,$C$5:$C$23,"=F")</f>
        <v>60.588888888888881</v>
      </c>
    </row>
    <row r="27" spans="2:9" ht="20.100000000000001" customHeight="1">
      <c r="B27" s="18"/>
      <c r="C27" s="18"/>
      <c r="D27" s="18"/>
      <c r="E27" s="18"/>
      <c r="F27" s="18"/>
      <c r="G27" s="18"/>
      <c r="H27" s="41">
        <v>11</v>
      </c>
      <c r="I27" s="41">
        <f>AVERAGEIFS($E$5:$E$23,$C$5:$C$23,"=F",$D$5:$D$23,"="&amp;H27)</f>
        <v>51.3</v>
      </c>
    </row>
    <row r="28" spans="2:9" ht="20.100000000000001" customHeight="1">
      <c r="B28" s="18"/>
      <c r="C28" s="18"/>
      <c r="D28" s="18"/>
      <c r="E28" s="18"/>
      <c r="F28" s="18"/>
      <c r="G28" s="18"/>
      <c r="H28" s="41">
        <v>12</v>
      </c>
      <c r="I28" s="41">
        <f>AVERAGEIFS($E$5:$E$23,$C$5:$C$23,"=F",$D$5:$D$23,"="&amp;H28)</f>
        <v>58.05</v>
      </c>
    </row>
    <row r="29" spans="2:9" ht="20.100000000000001" customHeight="1">
      <c r="B29" s="18"/>
      <c r="C29" s="18"/>
      <c r="D29" s="18"/>
      <c r="E29" s="18"/>
      <c r="F29" s="18"/>
      <c r="G29" s="18"/>
      <c r="H29" s="41">
        <v>13</v>
      </c>
      <c r="I29" s="41">
        <f>AVERAGEIFS($E$5:$E$23,$C$5:$C$23,"=F",$D$5:$D$23,"="&amp;H29)</f>
        <v>60.9</v>
      </c>
    </row>
    <row r="30" spans="2:9" ht="20.100000000000001" customHeight="1">
      <c r="B30" s="18"/>
      <c r="C30" s="18"/>
      <c r="D30" s="18"/>
      <c r="E30" s="18"/>
      <c r="F30" s="18"/>
      <c r="G30" s="18"/>
      <c r="H30" s="41">
        <v>14</v>
      </c>
      <c r="I30" s="41">
        <f>AVERAGEIFS($E$5:$E$23,$C$5:$C$23,"=F",$D$5:$D$23,"="&amp;H30)</f>
        <v>63.55</v>
      </c>
    </row>
    <row r="31" spans="2:9" ht="20.100000000000001" customHeight="1">
      <c r="B31" s="18"/>
      <c r="C31" s="18"/>
      <c r="D31" s="18"/>
      <c r="E31" s="18"/>
      <c r="F31" s="18"/>
      <c r="G31" s="18"/>
      <c r="H31" s="41">
        <v>15</v>
      </c>
      <c r="I31" s="41">
        <f>AVERAGEIFS($E$5:$E$23,$C$5:$C$23,"=F",$D$5:$D$23,"="&amp;H31)</f>
        <v>64.5</v>
      </c>
    </row>
    <row r="32" spans="2:9" ht="20.100000000000001" customHeight="1">
      <c r="B32" s="18"/>
      <c r="C32" s="18"/>
      <c r="D32" s="18"/>
      <c r="E32" s="18"/>
      <c r="F32" s="18"/>
      <c r="G32" s="18"/>
      <c r="H32" s="40" t="s">
        <v>1</v>
      </c>
      <c r="I32" s="40">
        <f>AVERAGEIFS($E$5:$E$23,$C$5:$C$23,"=M")</f>
        <v>63.910000000000004</v>
      </c>
    </row>
    <row r="33" spans="2:9" ht="20.100000000000001" customHeight="1">
      <c r="B33" s="18"/>
      <c r="C33" s="18"/>
      <c r="D33" s="18"/>
      <c r="E33" s="18"/>
      <c r="F33" s="18"/>
      <c r="G33" s="18"/>
      <c r="H33" s="41">
        <v>11</v>
      </c>
      <c r="I33" s="41">
        <f t="shared" ref="I33:I38" si="0">AVERAGEIFS($E$5:$E$23,$C$5:$C$23,"=M",$D$5:$D$23,"="&amp;H33)</f>
        <v>57.5</v>
      </c>
    </row>
    <row r="34" spans="2:9" ht="20.100000000000001" customHeight="1">
      <c r="B34" s="18"/>
      <c r="C34" s="18"/>
      <c r="D34" s="18"/>
      <c r="E34" s="18"/>
      <c r="F34" s="18"/>
      <c r="G34" s="18"/>
      <c r="H34" s="41">
        <v>12</v>
      </c>
      <c r="I34" s="41">
        <f t="shared" si="0"/>
        <v>60.366666666666667</v>
      </c>
    </row>
    <row r="35" spans="2:9" ht="20.100000000000001" customHeight="1">
      <c r="B35" s="18"/>
      <c r="C35" s="18"/>
      <c r="D35" s="18"/>
      <c r="E35" s="18"/>
      <c r="F35" s="18"/>
      <c r="G35" s="18"/>
      <c r="H35" s="41">
        <v>13</v>
      </c>
      <c r="I35" s="41">
        <f t="shared" si="0"/>
        <v>62.5</v>
      </c>
    </row>
    <row r="36" spans="2:9" ht="20.100000000000001" customHeight="1">
      <c r="B36" s="18"/>
      <c r="C36" s="18"/>
      <c r="D36" s="18"/>
      <c r="E36" s="18"/>
      <c r="F36" s="18"/>
      <c r="G36" s="18"/>
      <c r="H36" s="41">
        <v>14</v>
      </c>
      <c r="I36" s="41">
        <f t="shared" si="0"/>
        <v>66.25</v>
      </c>
    </row>
    <row r="37" spans="2:9" ht="20.100000000000001" customHeight="1">
      <c r="B37" s="18"/>
      <c r="C37" s="18"/>
      <c r="D37" s="18"/>
      <c r="E37" s="18"/>
      <c r="F37" s="18"/>
      <c r="G37" s="18"/>
      <c r="H37" s="41">
        <v>15</v>
      </c>
      <c r="I37" s="41">
        <f t="shared" si="0"/>
        <v>66.75</v>
      </c>
    </row>
    <row r="38" spans="2:9" ht="20.100000000000001" customHeight="1">
      <c r="B38" s="18"/>
      <c r="C38" s="18"/>
      <c r="D38" s="18"/>
      <c r="E38" s="18"/>
      <c r="F38" s="18"/>
      <c r="G38" s="18"/>
      <c r="H38" s="41">
        <v>16</v>
      </c>
      <c r="I38" s="41">
        <f t="shared" si="0"/>
        <v>72</v>
      </c>
    </row>
    <row r="39" spans="2:9" ht="20.100000000000001" customHeight="1">
      <c r="B39" s="18"/>
      <c r="C39" s="18"/>
      <c r="D39" s="18"/>
      <c r="E39" s="18"/>
      <c r="F39" s="18"/>
      <c r="G39" s="18"/>
      <c r="H39" s="42" t="s">
        <v>27</v>
      </c>
      <c r="I39" s="42">
        <f>AVERAGE($E$5:$E$23)</f>
        <v>62.336842105263152</v>
      </c>
    </row>
    <row r="40" spans="2:9" ht="20.100000000000001" customHeight="1">
      <c r="B40" s="18"/>
      <c r="C40" s="18"/>
      <c r="D40" s="18"/>
      <c r="E40" s="18"/>
      <c r="F40" s="18"/>
      <c r="G40" s="18"/>
      <c r="H40" s="18"/>
      <c r="I40" s="18"/>
    </row>
    <row r="41" spans="2:9" ht="20.100000000000001" customHeight="1">
      <c r="B41" s="18"/>
      <c r="C41" s="18"/>
      <c r="D41" s="18"/>
      <c r="E41" s="18"/>
      <c r="F41" s="18"/>
      <c r="G41" s="18"/>
      <c r="H41" s="18"/>
      <c r="I41" s="18"/>
    </row>
    <row r="42" spans="2:9" ht="20.100000000000001" customHeight="1">
      <c r="B42" s="18"/>
      <c r="C42" s="18"/>
      <c r="D42" s="18"/>
      <c r="E42" s="18"/>
      <c r="F42" s="18"/>
      <c r="G42" s="18"/>
      <c r="H42" s="18"/>
      <c r="I42" s="18"/>
    </row>
    <row r="43" spans="2:9" ht="20.100000000000001" customHeight="1">
      <c r="B43" s="18"/>
      <c r="C43" s="18"/>
      <c r="D43" s="18"/>
      <c r="E43" s="18"/>
      <c r="F43" s="18"/>
      <c r="G43" s="18"/>
      <c r="H43" s="39" t="s">
        <v>73</v>
      </c>
      <c r="I43" s="39" t="s">
        <v>128</v>
      </c>
    </row>
    <row r="44" spans="2:9" ht="20.100000000000001" customHeight="1">
      <c r="B44" s="18"/>
      <c r="C44" s="18"/>
      <c r="D44" s="18"/>
      <c r="E44" s="18"/>
      <c r="F44" s="18"/>
      <c r="G44" s="18"/>
      <c r="H44" s="40" t="s">
        <v>3</v>
      </c>
      <c r="I44" s="40">
        <f>COUNTIFS($C$5:$C$23,"=F")</f>
        <v>9</v>
      </c>
    </row>
    <row r="45" spans="2:9" ht="20.100000000000001" customHeight="1">
      <c r="B45" s="18"/>
      <c r="C45" s="18"/>
      <c r="D45" s="18"/>
      <c r="E45" s="18"/>
      <c r="F45" s="18"/>
      <c r="G45" s="18"/>
      <c r="H45" s="41">
        <v>11</v>
      </c>
      <c r="I45" s="41">
        <f>COUNTIFS($C$5:$C$23,"=F",$D$5:$D$23,"="&amp;H45)</f>
        <v>1</v>
      </c>
    </row>
    <row r="46" spans="2:9" ht="20.100000000000001" customHeight="1">
      <c r="B46" s="18"/>
      <c r="C46" s="18"/>
      <c r="D46" s="18"/>
      <c r="E46" s="18"/>
      <c r="F46" s="18"/>
      <c r="G46" s="18"/>
      <c r="H46" s="41">
        <v>12</v>
      </c>
      <c r="I46" s="41">
        <f>COUNTIFS($C$5:$C$23,"=F",$D$5:$D$23,"="&amp;H46)</f>
        <v>2</v>
      </c>
    </row>
    <row r="47" spans="2:9" ht="20.100000000000001" customHeight="1">
      <c r="B47" s="18"/>
      <c r="C47" s="18"/>
      <c r="D47" s="18"/>
      <c r="E47" s="18"/>
      <c r="F47" s="18"/>
      <c r="G47" s="18"/>
      <c r="H47" s="41">
        <v>13</v>
      </c>
      <c r="I47" s="41">
        <f>COUNTIFS($C$5:$C$23,"=F",$D$5:$D$23,"="&amp;H47)</f>
        <v>2</v>
      </c>
    </row>
    <row r="48" spans="2:9" ht="20.100000000000001" customHeight="1">
      <c r="B48" s="18"/>
      <c r="C48" s="18"/>
      <c r="D48" s="18"/>
      <c r="E48" s="18"/>
      <c r="F48" s="18"/>
      <c r="G48" s="18"/>
      <c r="H48" s="41">
        <v>14</v>
      </c>
      <c r="I48" s="41">
        <f>COUNTIFS($C$5:$C$23,"=F",$D$5:$D$23,"="&amp;H48)</f>
        <v>2</v>
      </c>
    </row>
    <row r="49" spans="2:9" ht="20.100000000000001" customHeight="1">
      <c r="B49" s="18"/>
      <c r="C49" s="18"/>
      <c r="D49" s="18"/>
      <c r="E49" s="18"/>
      <c r="F49" s="18"/>
      <c r="G49" s="18"/>
      <c r="H49" s="41">
        <v>15</v>
      </c>
      <c r="I49" s="41">
        <f>COUNTIFS($C$5:$C$23,"=F",$D$5:$D$23,"="&amp;H49)</f>
        <v>2</v>
      </c>
    </row>
    <row r="50" spans="2:9" ht="20.100000000000001" customHeight="1">
      <c r="B50" s="18"/>
      <c r="C50" s="18"/>
      <c r="D50" s="18"/>
      <c r="E50" s="18"/>
      <c r="F50" s="18"/>
      <c r="G50" s="18"/>
      <c r="H50" s="40" t="s">
        <v>1</v>
      </c>
      <c r="I50" s="40">
        <f>COUNTIFS($C$5:$C$23,"=M")</f>
        <v>10</v>
      </c>
    </row>
    <row r="51" spans="2:9" ht="20.100000000000001" customHeight="1">
      <c r="B51" s="18"/>
      <c r="C51" s="18"/>
      <c r="D51" s="18"/>
      <c r="E51" s="18"/>
      <c r="F51" s="18"/>
      <c r="G51" s="18"/>
      <c r="H51" s="41">
        <v>11</v>
      </c>
      <c r="I51" s="41">
        <f t="shared" ref="I51:I56" si="1">COUNTIFS($C$5:$C$23,"=M",$D$5:$D$23,"="&amp;H51)</f>
        <v>1</v>
      </c>
    </row>
    <row r="52" spans="2:9" ht="20.100000000000001" customHeight="1">
      <c r="B52" s="18"/>
      <c r="C52" s="18"/>
      <c r="D52" s="18"/>
      <c r="E52" s="18"/>
      <c r="F52" s="18"/>
      <c r="G52" s="18"/>
      <c r="H52" s="41">
        <v>12</v>
      </c>
      <c r="I52" s="41">
        <f t="shared" si="1"/>
        <v>3</v>
      </c>
    </row>
    <row r="53" spans="2:9" ht="20.100000000000001" customHeight="1">
      <c r="B53" s="18"/>
      <c r="C53" s="18"/>
      <c r="D53" s="18"/>
      <c r="E53" s="18"/>
      <c r="F53" s="18"/>
      <c r="G53" s="18"/>
      <c r="H53" s="41">
        <v>13</v>
      </c>
      <c r="I53" s="41">
        <f t="shared" si="1"/>
        <v>1</v>
      </c>
    </row>
    <row r="54" spans="2:9" ht="20.100000000000001" customHeight="1">
      <c r="B54" s="18"/>
      <c r="C54" s="18"/>
      <c r="D54" s="18"/>
      <c r="E54" s="18"/>
      <c r="F54" s="18"/>
      <c r="G54" s="18"/>
      <c r="H54" s="41">
        <v>14</v>
      </c>
      <c r="I54" s="41">
        <f t="shared" si="1"/>
        <v>2</v>
      </c>
    </row>
    <row r="55" spans="2:9" ht="20.100000000000001" customHeight="1">
      <c r="B55" s="18"/>
      <c r="C55" s="18"/>
      <c r="D55" s="18"/>
      <c r="E55" s="18"/>
      <c r="F55" s="18"/>
      <c r="G55" s="18"/>
      <c r="H55" s="41">
        <v>15</v>
      </c>
      <c r="I55" s="41">
        <f t="shared" si="1"/>
        <v>2</v>
      </c>
    </row>
    <row r="56" spans="2:9" ht="20.100000000000001" customHeight="1">
      <c r="B56" s="18"/>
      <c r="C56" s="18"/>
      <c r="D56" s="18"/>
      <c r="E56" s="18"/>
      <c r="F56" s="18"/>
      <c r="G56" s="18"/>
      <c r="H56" s="41">
        <v>16</v>
      </c>
      <c r="I56" s="41">
        <f t="shared" si="1"/>
        <v>1</v>
      </c>
    </row>
    <row r="57" spans="2:9" ht="20.100000000000001" customHeight="1">
      <c r="B57" s="18"/>
      <c r="C57" s="18"/>
      <c r="D57" s="18"/>
      <c r="E57" s="18"/>
      <c r="F57" s="18"/>
      <c r="G57" s="18"/>
      <c r="H57" s="42" t="s">
        <v>27</v>
      </c>
      <c r="I57" s="42">
        <f>COUNT($E$5:$E$23)</f>
        <v>19</v>
      </c>
    </row>
  </sheetData>
  <mergeCells count="1">
    <mergeCell ref="B2:I2"/>
  </mergeCells>
  <phoneticPr fontId="1"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B2:E13"/>
  <sheetViews>
    <sheetView showGridLines="0" workbookViewId="0">
      <selection activeCell="E7" sqref="E7"/>
    </sheetView>
  </sheetViews>
  <sheetFormatPr defaultRowHeight="20.100000000000001" customHeight="1"/>
  <cols>
    <col min="1" max="1" width="4.42578125" customWidth="1"/>
    <col min="2" max="3" width="16.28515625" customWidth="1"/>
    <col min="4" max="4" width="24.28515625" customWidth="1"/>
    <col min="5" max="5" width="22.42578125" customWidth="1"/>
    <col min="6" max="6" width="4.5703125" customWidth="1"/>
  </cols>
  <sheetData>
    <row r="2" spans="2:5" ht="20.100000000000001" customHeight="1" thickBot="1">
      <c r="B2" s="58" t="s">
        <v>141</v>
      </c>
      <c r="C2" s="58"/>
      <c r="D2" s="58"/>
      <c r="E2" s="58"/>
    </row>
    <row r="3" spans="2:5" ht="20.100000000000001" customHeight="1" thickTop="1"/>
    <row r="4" spans="2:5" ht="42" customHeight="1">
      <c r="B4" s="15" t="s">
        <v>132</v>
      </c>
      <c r="C4" s="15" t="s">
        <v>139</v>
      </c>
      <c r="D4" s="15" t="s">
        <v>140</v>
      </c>
      <c r="E4" s="16" t="s">
        <v>134</v>
      </c>
    </row>
    <row r="5" spans="2:5" ht="20.100000000000001" customHeight="1">
      <c r="B5" s="19" t="s">
        <v>44</v>
      </c>
      <c r="C5" s="20">
        <v>123</v>
      </c>
      <c r="D5" s="50" t="str">
        <f>TEXT($C5,"000000")</f>
        <v>000123</v>
      </c>
      <c r="E5" s="51" t="s">
        <v>45</v>
      </c>
    </row>
    <row r="6" spans="2:5" ht="20.100000000000001" customHeight="1">
      <c r="B6" s="14" t="s">
        <v>46</v>
      </c>
      <c r="C6" s="10">
        <v>1234</v>
      </c>
      <c r="D6" s="10" t="str">
        <f>TEXT($C6,"000000")</f>
        <v>001234</v>
      </c>
      <c r="E6" s="14" t="s">
        <v>47</v>
      </c>
    </row>
    <row r="7" spans="2:5" ht="20.100000000000001" customHeight="1">
      <c r="B7" s="14" t="s">
        <v>48</v>
      </c>
      <c r="C7" s="10">
        <v>12345</v>
      </c>
      <c r="D7" s="10" t="str">
        <f>TEXT($C7,"000000")</f>
        <v>012345</v>
      </c>
      <c r="E7" s="14" t="s">
        <v>49</v>
      </c>
    </row>
    <row r="8" spans="2:5" ht="20.100000000000001" customHeight="1">
      <c r="B8" s="17"/>
      <c r="C8" s="17"/>
      <c r="D8" s="17"/>
      <c r="E8" s="17"/>
    </row>
    <row r="9" spans="2:5" ht="20.100000000000001" customHeight="1">
      <c r="B9" s="17"/>
      <c r="C9" s="17"/>
      <c r="D9" s="21"/>
      <c r="E9" s="17"/>
    </row>
    <row r="10" spans="2:5" ht="20.100000000000001" customHeight="1">
      <c r="B10" s="17"/>
      <c r="C10" s="17"/>
      <c r="D10" s="17"/>
      <c r="E10" s="17"/>
    </row>
    <row r="11" spans="2:5" ht="20.100000000000001" customHeight="1">
      <c r="B11" s="17"/>
      <c r="C11" s="17"/>
      <c r="D11" s="17"/>
      <c r="E11" s="17"/>
    </row>
    <row r="12" spans="2:5" ht="20.100000000000001" customHeight="1">
      <c r="B12" s="17"/>
      <c r="C12" s="17"/>
      <c r="D12" s="17"/>
      <c r="E12" s="17"/>
    </row>
    <row r="13" spans="2:5" ht="20.100000000000001" customHeight="1">
      <c r="B13" s="17"/>
      <c r="C13" s="17"/>
      <c r="D13" s="17"/>
      <c r="E13" s="17"/>
    </row>
  </sheetData>
  <mergeCells count="1">
    <mergeCell ref="B2:E2"/>
  </mergeCells>
  <phoneticPr fontId="1"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R24"/>
  <sheetViews>
    <sheetView showGridLines="0" workbookViewId="0">
      <selection activeCell="I20" sqref="I20"/>
    </sheetView>
  </sheetViews>
  <sheetFormatPr defaultRowHeight="20.100000000000001" customHeight="1"/>
  <cols>
    <col min="1" max="1" width="4.42578125" customWidth="1"/>
    <col min="2" max="2" width="13.140625" customWidth="1"/>
    <col min="3" max="3" width="11.7109375" customWidth="1"/>
    <col min="4" max="4" width="12" customWidth="1"/>
    <col min="5" max="5" width="14" customWidth="1"/>
    <col min="6" max="6" width="3.7109375" customWidth="1"/>
    <col min="7" max="8" width="13.42578125" customWidth="1"/>
    <col min="9" max="9" width="37.7109375" customWidth="1"/>
    <col min="10" max="10" width="4.140625" customWidth="1"/>
    <col min="11" max="11" width="16.28515625" customWidth="1"/>
    <col min="12" max="12" width="12.7109375" customWidth="1"/>
    <col min="13" max="13" width="13.85546875" customWidth="1"/>
    <col min="14" max="14" width="15.7109375" customWidth="1"/>
    <col min="16" max="16" width="12.140625" customWidth="1"/>
    <col min="17" max="17" width="12.28515625" customWidth="1"/>
    <col min="18" max="18" width="35.42578125" customWidth="1"/>
  </cols>
  <sheetData>
    <row r="2" spans="2:18" ht="20.100000000000001" customHeight="1" thickBot="1">
      <c r="B2" s="58" t="s">
        <v>136</v>
      </c>
      <c r="C2" s="58"/>
      <c r="D2" s="58"/>
      <c r="E2" s="58"/>
      <c r="F2" s="58"/>
      <c r="G2" s="58"/>
      <c r="H2" s="58"/>
      <c r="I2" s="58"/>
    </row>
    <row r="3" spans="2:18" ht="20.100000000000001" customHeight="1" thickTop="1"/>
    <row r="4" spans="2:18" ht="20.100000000000001" customHeight="1">
      <c r="B4" s="16" t="s">
        <v>50</v>
      </c>
      <c r="C4" s="16" t="s">
        <v>105</v>
      </c>
      <c r="D4" s="16" t="s">
        <v>106</v>
      </c>
      <c r="E4" s="16" t="s">
        <v>114</v>
      </c>
      <c r="F4" s="18"/>
      <c r="G4" s="16" t="s">
        <v>52</v>
      </c>
      <c r="H4" s="16" t="s">
        <v>105</v>
      </c>
      <c r="I4" s="16" t="s">
        <v>135</v>
      </c>
      <c r="J4" s="18"/>
      <c r="K4" s="18"/>
      <c r="L4" s="18"/>
      <c r="M4" s="18"/>
      <c r="N4" s="18"/>
      <c r="O4" s="18"/>
    </row>
    <row r="5" spans="2:18" ht="20.100000000000001" customHeight="1">
      <c r="B5" s="24" t="s">
        <v>107</v>
      </c>
      <c r="C5" s="25">
        <v>71900</v>
      </c>
      <c r="D5" s="26">
        <v>0.06</v>
      </c>
      <c r="E5" s="25">
        <f>C5*D5</f>
        <v>4314</v>
      </c>
      <c r="F5" s="18"/>
      <c r="G5" s="29" t="s">
        <v>120</v>
      </c>
      <c r="H5" s="28">
        <f>VLOOKUP($G5,$B$5:$D$12,2,TRUE)</f>
        <v>93500</v>
      </c>
      <c r="I5" s="14" t="s">
        <v>118</v>
      </c>
      <c r="J5" s="18"/>
      <c r="K5" s="18"/>
      <c r="L5" s="18"/>
      <c r="M5" s="18"/>
      <c r="N5" s="18"/>
      <c r="O5" s="18"/>
    </row>
    <row r="6" spans="2:18" ht="20.100000000000001" customHeight="1">
      <c r="B6" s="27" t="s">
        <v>108</v>
      </c>
      <c r="C6" s="28">
        <v>93500</v>
      </c>
      <c r="D6" s="26">
        <v>0.04</v>
      </c>
      <c r="E6" s="25">
        <f t="shared" ref="E6:E12" si="0">C6*D6</f>
        <v>3740</v>
      </c>
      <c r="F6" s="18"/>
      <c r="G6" s="10" t="s">
        <v>115</v>
      </c>
      <c r="H6" s="30">
        <f>VLOOKUP($G6,$B$5:$D$12,2,TRUE)</f>
        <v>124500</v>
      </c>
      <c r="I6" s="14" t="s">
        <v>119</v>
      </c>
      <c r="J6" s="18"/>
    </row>
    <row r="7" spans="2:18" ht="20.100000000000001" customHeight="1">
      <c r="B7" s="27" t="s">
        <v>109</v>
      </c>
      <c r="C7" s="28">
        <v>151200</v>
      </c>
      <c r="D7" s="26">
        <v>0.06</v>
      </c>
      <c r="E7" s="25">
        <f t="shared" si="0"/>
        <v>9072</v>
      </c>
      <c r="F7" s="18"/>
      <c r="G7" s="18"/>
      <c r="H7" s="18"/>
      <c r="I7" s="18"/>
      <c r="J7" s="18"/>
    </row>
    <row r="8" spans="2:18" ht="20.100000000000001" customHeight="1">
      <c r="B8" s="24" t="s">
        <v>110</v>
      </c>
      <c r="C8" s="25">
        <v>119850</v>
      </c>
      <c r="D8" s="26">
        <v>0.03</v>
      </c>
      <c r="E8" s="25">
        <f t="shared" si="0"/>
        <v>3595.5</v>
      </c>
      <c r="F8" s="18"/>
      <c r="G8" s="16" t="s">
        <v>105</v>
      </c>
      <c r="H8" s="16" t="s">
        <v>106</v>
      </c>
      <c r="I8" s="16" t="s">
        <v>135</v>
      </c>
      <c r="J8" s="18"/>
    </row>
    <row r="9" spans="2:18" ht="20.100000000000001" customHeight="1">
      <c r="B9" s="24" t="s">
        <v>12</v>
      </c>
      <c r="C9" s="25">
        <v>89450</v>
      </c>
      <c r="D9" s="26">
        <v>7.0000000000000007E-2</v>
      </c>
      <c r="E9" s="25">
        <f t="shared" si="0"/>
        <v>6261.5000000000009</v>
      </c>
      <c r="F9" s="18"/>
      <c r="G9" s="25">
        <v>89450</v>
      </c>
      <c r="H9" s="26">
        <f>VLOOKUP($G9,$C$5:$D$12,2,TRUE)</f>
        <v>0.06</v>
      </c>
      <c r="I9" s="14" t="s">
        <v>116</v>
      </c>
      <c r="J9" s="18"/>
    </row>
    <row r="10" spans="2:18" ht="20.100000000000001" customHeight="1">
      <c r="B10" s="24" t="s">
        <v>111</v>
      </c>
      <c r="C10" s="25">
        <v>124500</v>
      </c>
      <c r="D10" s="26">
        <v>0.05</v>
      </c>
      <c r="E10" s="25">
        <f t="shared" si="0"/>
        <v>6225</v>
      </c>
      <c r="F10" s="18"/>
      <c r="G10" s="25">
        <v>130000</v>
      </c>
      <c r="H10" s="26">
        <f>VLOOKUP($G10,$C$5:$D$12,2,TRUE)</f>
        <v>0.05</v>
      </c>
      <c r="I10" s="14" t="s">
        <v>117</v>
      </c>
      <c r="J10" s="18"/>
    </row>
    <row r="11" spans="2:18" ht="20.100000000000001" customHeight="1">
      <c r="B11" s="24" t="s">
        <v>112</v>
      </c>
      <c r="C11" s="25">
        <v>131100</v>
      </c>
      <c r="D11" s="26">
        <v>0.06</v>
      </c>
      <c r="E11" s="25">
        <f t="shared" si="0"/>
        <v>7866</v>
      </c>
      <c r="F11" s="18"/>
      <c r="G11" s="18"/>
      <c r="H11" s="18"/>
      <c r="I11" s="18"/>
      <c r="J11" s="18"/>
    </row>
    <row r="12" spans="2:18" ht="20.100000000000001" customHeight="1">
      <c r="B12" s="24" t="s">
        <v>113</v>
      </c>
      <c r="C12" s="25">
        <v>55300</v>
      </c>
      <c r="D12" s="26">
        <v>0.03</v>
      </c>
      <c r="E12" s="25">
        <f t="shared" si="0"/>
        <v>1659</v>
      </c>
      <c r="F12" s="18"/>
      <c r="G12" s="18"/>
      <c r="H12" s="18"/>
      <c r="I12" s="18"/>
      <c r="J12" s="18"/>
    </row>
    <row r="13" spans="2:18" ht="20.100000000000001" customHeight="1">
      <c r="B13" s="18"/>
      <c r="C13" s="18"/>
      <c r="D13" s="18"/>
      <c r="E13" s="18"/>
      <c r="F13" s="18"/>
      <c r="G13" s="18"/>
      <c r="H13" s="18"/>
      <c r="I13" s="18"/>
      <c r="J13" s="18"/>
    </row>
    <row r="14" spans="2:18" ht="20.100000000000001" customHeight="1">
      <c r="B14" s="16" t="s">
        <v>50</v>
      </c>
      <c r="C14" s="16" t="s">
        <v>105</v>
      </c>
      <c r="D14" s="16" t="s">
        <v>106</v>
      </c>
      <c r="E14" s="16" t="s">
        <v>114</v>
      </c>
      <c r="F14" s="18"/>
      <c r="G14" s="16" t="s">
        <v>52</v>
      </c>
      <c r="H14" s="16" t="s">
        <v>105</v>
      </c>
      <c r="I14" s="16" t="s">
        <v>135</v>
      </c>
      <c r="J14" s="18"/>
    </row>
    <row r="15" spans="2:18" ht="20.100000000000001" customHeight="1">
      <c r="B15" s="24" t="s">
        <v>113</v>
      </c>
      <c r="C15" s="25">
        <v>55300</v>
      </c>
      <c r="D15" s="26">
        <v>0.03</v>
      </c>
      <c r="E15" s="25">
        <f t="shared" ref="E15:E22" si="1">C15*D15</f>
        <v>1659</v>
      </c>
      <c r="F15" s="18"/>
      <c r="G15" s="29" t="s">
        <v>120</v>
      </c>
      <c r="H15" s="28">
        <f>VLOOKUP($G15,$B$15:$D$22,2,TRUE)</f>
        <v>93500</v>
      </c>
      <c r="I15" s="14" t="s">
        <v>121</v>
      </c>
      <c r="J15" s="18"/>
      <c r="K15" s="18"/>
      <c r="L15" s="18"/>
      <c r="M15" s="18"/>
      <c r="N15" s="18"/>
      <c r="O15" s="18"/>
      <c r="P15" s="18"/>
      <c r="Q15" s="18"/>
      <c r="R15" s="18"/>
    </row>
    <row r="16" spans="2:18" ht="20.100000000000001" customHeight="1">
      <c r="B16" s="24" t="s">
        <v>107</v>
      </c>
      <c r="C16" s="25">
        <v>71900</v>
      </c>
      <c r="D16" s="26">
        <v>0.06</v>
      </c>
      <c r="E16" s="25">
        <f t="shared" si="1"/>
        <v>4314</v>
      </c>
      <c r="F16" s="18"/>
      <c r="G16" s="20" t="s">
        <v>115</v>
      </c>
      <c r="H16" s="25">
        <f>VLOOKUP($G16,$B$15:$D$22,2,TRUE)</f>
        <v>124500</v>
      </c>
      <c r="I16" s="14" t="s">
        <v>122</v>
      </c>
      <c r="J16" s="18"/>
      <c r="K16" s="18"/>
      <c r="L16" s="18"/>
      <c r="M16" s="18"/>
      <c r="N16" s="18"/>
      <c r="O16" s="18"/>
      <c r="P16" s="18"/>
      <c r="Q16" s="18"/>
      <c r="R16" s="18"/>
    </row>
    <row r="17" spans="2:18" ht="20.100000000000001" customHeight="1">
      <c r="B17" s="24" t="s">
        <v>12</v>
      </c>
      <c r="C17" s="25">
        <v>89450</v>
      </c>
      <c r="D17" s="26">
        <v>7.0000000000000007E-2</v>
      </c>
      <c r="E17" s="25">
        <f t="shared" si="1"/>
        <v>6261.5000000000009</v>
      </c>
      <c r="F17" s="18"/>
      <c r="G17" s="18"/>
      <c r="H17" s="18"/>
      <c r="I17" s="18"/>
      <c r="J17" s="18"/>
      <c r="K17" s="18"/>
      <c r="L17" s="18"/>
      <c r="M17" s="18"/>
      <c r="N17" s="18"/>
      <c r="O17" s="18"/>
      <c r="P17" s="18"/>
      <c r="Q17" s="18"/>
      <c r="R17" s="18"/>
    </row>
    <row r="18" spans="2:18" ht="20.100000000000001" customHeight="1">
      <c r="B18" s="27" t="s">
        <v>108</v>
      </c>
      <c r="C18" s="28">
        <v>93500</v>
      </c>
      <c r="D18" s="26">
        <v>0.04</v>
      </c>
      <c r="E18" s="25">
        <f t="shared" si="1"/>
        <v>3740</v>
      </c>
      <c r="F18" s="18"/>
      <c r="G18" s="16" t="s">
        <v>105</v>
      </c>
      <c r="H18" s="16" t="s">
        <v>106</v>
      </c>
      <c r="I18" s="16" t="s">
        <v>135</v>
      </c>
      <c r="J18" s="18"/>
      <c r="K18" s="18"/>
      <c r="L18" s="18"/>
      <c r="M18" s="18"/>
      <c r="N18" s="18"/>
      <c r="O18" s="18"/>
      <c r="P18" s="18"/>
      <c r="Q18" s="18"/>
      <c r="R18" s="18"/>
    </row>
    <row r="19" spans="2:18" ht="20.100000000000001" customHeight="1">
      <c r="B19" s="27" t="s">
        <v>110</v>
      </c>
      <c r="C19" s="28">
        <v>119850</v>
      </c>
      <c r="D19" s="26">
        <v>0.03</v>
      </c>
      <c r="E19" s="25">
        <f t="shared" si="1"/>
        <v>3595.5</v>
      </c>
      <c r="F19" s="18"/>
      <c r="G19" s="25">
        <v>89450</v>
      </c>
      <c r="H19" s="26">
        <f>VLOOKUP($G19,$C$15:$D$22,2,TRUE)</f>
        <v>7.0000000000000007E-2</v>
      </c>
      <c r="I19" s="14" t="s">
        <v>123</v>
      </c>
      <c r="J19" s="18"/>
      <c r="K19" s="18"/>
      <c r="L19" s="18"/>
      <c r="M19" s="18"/>
      <c r="N19" s="18"/>
      <c r="O19" s="18"/>
      <c r="P19" s="18"/>
      <c r="Q19" s="18"/>
      <c r="R19" s="18"/>
    </row>
    <row r="20" spans="2:18" ht="20.100000000000001" customHeight="1">
      <c r="B20" s="24" t="s">
        <v>111</v>
      </c>
      <c r="C20" s="25">
        <v>124500</v>
      </c>
      <c r="D20" s="26">
        <v>0.05</v>
      </c>
      <c r="E20" s="25">
        <f t="shared" si="1"/>
        <v>6225</v>
      </c>
      <c r="F20" s="18"/>
      <c r="G20" s="25">
        <v>130000</v>
      </c>
      <c r="H20" s="26">
        <f>VLOOKUP($G20,$C$15:$D$22,2,TRUE)</f>
        <v>0.05</v>
      </c>
      <c r="I20" s="14" t="s">
        <v>124</v>
      </c>
      <c r="J20" s="18"/>
      <c r="K20" s="18"/>
      <c r="L20" s="18"/>
      <c r="M20" s="18"/>
      <c r="N20" s="18"/>
      <c r="O20" s="18"/>
      <c r="P20" s="18"/>
      <c r="Q20" s="18"/>
      <c r="R20" s="18"/>
    </row>
    <row r="21" spans="2:18" ht="20.100000000000001" customHeight="1">
      <c r="B21" s="24" t="s">
        <v>112</v>
      </c>
      <c r="C21" s="25">
        <v>131100</v>
      </c>
      <c r="D21" s="26">
        <v>0.06</v>
      </c>
      <c r="E21" s="25">
        <f t="shared" si="1"/>
        <v>7866</v>
      </c>
      <c r="F21" s="18"/>
      <c r="G21" s="18"/>
      <c r="H21" s="18"/>
      <c r="I21" s="18"/>
      <c r="J21" s="18"/>
      <c r="K21" s="18"/>
      <c r="L21" s="18"/>
      <c r="M21" s="18"/>
      <c r="N21" s="18"/>
      <c r="O21" s="18"/>
      <c r="P21" s="18"/>
      <c r="Q21" s="18"/>
      <c r="R21" s="18"/>
    </row>
    <row r="22" spans="2:18" ht="20.100000000000001" customHeight="1">
      <c r="B22" s="24" t="s">
        <v>109</v>
      </c>
      <c r="C22" s="25">
        <v>151200</v>
      </c>
      <c r="D22" s="26">
        <v>0.06</v>
      </c>
      <c r="E22" s="25">
        <f t="shared" si="1"/>
        <v>9072</v>
      </c>
      <c r="F22" s="18"/>
      <c r="G22" s="18"/>
      <c r="H22" s="18"/>
      <c r="I22" s="18"/>
      <c r="J22" s="18"/>
      <c r="K22" s="18"/>
      <c r="L22" s="18"/>
      <c r="M22" s="18"/>
      <c r="N22" s="18"/>
      <c r="O22" s="18"/>
      <c r="P22" s="18"/>
      <c r="Q22" s="18"/>
      <c r="R22" s="18"/>
    </row>
    <row r="23" spans="2:18" ht="20.100000000000001" customHeight="1">
      <c r="B23" s="18"/>
      <c r="C23" s="18"/>
      <c r="D23" s="18"/>
      <c r="E23" s="18"/>
      <c r="F23" s="18"/>
      <c r="G23" s="18"/>
      <c r="H23" s="18"/>
      <c r="I23" s="18"/>
      <c r="J23" s="18"/>
      <c r="K23" s="18"/>
      <c r="L23" s="18"/>
      <c r="M23" s="18"/>
      <c r="N23" s="18"/>
      <c r="O23" s="18"/>
      <c r="P23" s="18"/>
      <c r="Q23" s="18"/>
      <c r="R23" s="18"/>
    </row>
    <row r="24" spans="2:18" ht="20.100000000000001" customHeight="1">
      <c r="B24" s="18"/>
      <c r="C24" s="18"/>
      <c r="D24" s="18"/>
      <c r="E24" s="18"/>
      <c r="F24" s="18"/>
      <c r="G24" s="18"/>
      <c r="H24" s="18"/>
      <c r="I24" s="18"/>
      <c r="J24" s="18"/>
      <c r="K24" s="18"/>
      <c r="L24" s="18"/>
      <c r="M24" s="18"/>
      <c r="N24" s="18"/>
      <c r="O24" s="18"/>
      <c r="P24" s="18"/>
      <c r="Q24" s="18"/>
      <c r="R24" s="18"/>
    </row>
  </sheetData>
  <sortState xmlns:xlrd2="http://schemas.microsoft.com/office/spreadsheetml/2017/richdata2" ref="P8:Q8">
    <sortCondition ref="Q7"/>
  </sortState>
  <mergeCells count="1">
    <mergeCell ref="B2:I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B2:G17"/>
  <sheetViews>
    <sheetView showGridLines="0" workbookViewId="0">
      <selection activeCell="G17" sqref="G17"/>
    </sheetView>
  </sheetViews>
  <sheetFormatPr defaultRowHeight="20.100000000000001" customHeight="1"/>
  <cols>
    <col min="1" max="1" width="4" customWidth="1"/>
    <col min="2" max="2" width="12.28515625" customWidth="1"/>
    <col min="3" max="3" width="11" customWidth="1"/>
    <col min="4" max="4" width="2.42578125" customWidth="1"/>
    <col min="5" max="5" width="10.85546875" customWidth="1"/>
    <col min="6" max="6" width="10.5703125" customWidth="1"/>
    <col min="7" max="7" width="70.42578125" customWidth="1"/>
  </cols>
  <sheetData>
    <row r="2" spans="2:7" ht="20.100000000000001" customHeight="1" thickBot="1">
      <c r="B2" s="58" t="s">
        <v>142</v>
      </c>
      <c r="C2" s="58"/>
      <c r="D2" s="58"/>
      <c r="E2" s="58"/>
      <c r="F2" s="58"/>
      <c r="G2" s="58"/>
    </row>
    <row r="3" spans="2:7" ht="20.100000000000001" customHeight="1" thickTop="1"/>
    <row r="4" spans="2:7" ht="20.100000000000001" customHeight="1">
      <c r="B4" s="16" t="s">
        <v>50</v>
      </c>
      <c r="C4" s="16" t="s">
        <v>51</v>
      </c>
      <c r="D4" s="18"/>
      <c r="E4" s="16" t="s">
        <v>52</v>
      </c>
      <c r="F4" s="16" t="s">
        <v>53</v>
      </c>
      <c r="G4" s="16" t="s">
        <v>135</v>
      </c>
    </row>
    <row r="5" spans="2:7" ht="19.5" customHeight="1">
      <c r="B5" s="10" t="s">
        <v>54</v>
      </c>
      <c r="C5" s="31">
        <v>14</v>
      </c>
      <c r="D5" s="18"/>
      <c r="E5" s="10" t="s">
        <v>55</v>
      </c>
      <c r="F5" s="31">
        <f>VLOOKUP($E5,$B$5:$C$12,2,FALSE)</f>
        <v>14</v>
      </c>
      <c r="G5" s="14" t="s">
        <v>56</v>
      </c>
    </row>
    <row r="6" spans="2:7" ht="19.5" customHeight="1">
      <c r="B6" s="29" t="s">
        <v>55</v>
      </c>
      <c r="C6" s="29">
        <v>23</v>
      </c>
      <c r="D6" s="18"/>
      <c r="E6" s="10" t="s">
        <v>57</v>
      </c>
      <c r="F6" s="32">
        <f>VLOOKUP($E6,$B$5:$C$12,2,FALSE)</f>
        <v>45</v>
      </c>
      <c r="G6" s="14" t="s">
        <v>58</v>
      </c>
    </row>
    <row r="7" spans="2:7" ht="19.5" customHeight="1">
      <c r="B7" s="10" t="s">
        <v>59</v>
      </c>
      <c r="C7" s="32">
        <v>45</v>
      </c>
      <c r="D7" s="18"/>
      <c r="E7" s="10" t="s">
        <v>60</v>
      </c>
      <c r="F7" s="33">
        <f>VLOOKUP($E7,$B$5:$C$12,2,FALSE)</f>
        <v>45</v>
      </c>
      <c r="G7" s="14" t="s">
        <v>61</v>
      </c>
    </row>
    <row r="8" spans="2:7" ht="20.100000000000001" customHeight="1">
      <c r="B8" s="29" t="s">
        <v>57</v>
      </c>
      <c r="C8" s="29">
        <v>32</v>
      </c>
      <c r="D8" s="18"/>
      <c r="E8" s="10"/>
      <c r="F8" s="10"/>
      <c r="G8" s="10"/>
    </row>
    <row r="9" spans="2:7" ht="20.100000000000001" customHeight="1">
      <c r="B9" s="10" t="s">
        <v>62</v>
      </c>
      <c r="C9" s="10">
        <v>23</v>
      </c>
      <c r="D9" s="18"/>
      <c r="E9" s="9" t="s">
        <v>52</v>
      </c>
      <c r="F9" s="34" t="s">
        <v>66</v>
      </c>
      <c r="G9" s="10"/>
    </row>
    <row r="10" spans="2:7" ht="20.100000000000001" customHeight="1">
      <c r="B10" s="10" t="s">
        <v>63</v>
      </c>
      <c r="C10" s="33">
        <v>45</v>
      </c>
      <c r="D10" s="18"/>
      <c r="E10" s="10" t="s">
        <v>55</v>
      </c>
      <c r="F10" s="10">
        <f>INDEX($B$4:$C$12,MATCH(TRUE,INDEX(EXACT($E10,$B$4:$B$12),0),0),2)</f>
        <v>23</v>
      </c>
      <c r="G10" s="14" t="s">
        <v>67</v>
      </c>
    </row>
    <row r="11" spans="2:7" ht="20.100000000000001" customHeight="1">
      <c r="B11" s="29" t="s">
        <v>60</v>
      </c>
      <c r="C11" s="29">
        <v>12</v>
      </c>
      <c r="D11" s="18"/>
      <c r="E11" s="10" t="s">
        <v>57</v>
      </c>
      <c r="F11" s="10">
        <f>INDEX($B$4:$C$12,MATCH(TRUE,INDEX(EXACT($E11,$B$4:$B$12),0),0),2)</f>
        <v>32</v>
      </c>
      <c r="G11" s="19" t="s">
        <v>68</v>
      </c>
    </row>
    <row r="12" spans="2:7" ht="20.100000000000001" customHeight="1">
      <c r="B12" s="10" t="s">
        <v>64</v>
      </c>
      <c r="C12" s="10">
        <v>32</v>
      </c>
      <c r="D12" s="18"/>
      <c r="E12" s="10" t="s">
        <v>60</v>
      </c>
      <c r="F12" s="10">
        <f>INDEX($B$4:$C$12,MATCH(TRUE,INDEX(EXACT($E12,$B$4:$B$12),0),0),2)</f>
        <v>12</v>
      </c>
      <c r="G12" s="19" t="s">
        <v>69</v>
      </c>
    </row>
    <row r="13" spans="2:7" ht="20.100000000000001" customHeight="1">
      <c r="B13" s="18"/>
      <c r="C13" s="18"/>
      <c r="D13" s="18"/>
      <c r="E13" s="10"/>
      <c r="F13" s="10"/>
      <c r="G13" s="10"/>
    </row>
    <row r="14" spans="2:7" ht="20.100000000000001" customHeight="1">
      <c r="B14" s="18"/>
      <c r="C14" s="18"/>
      <c r="D14" s="18"/>
      <c r="E14" s="9" t="s">
        <v>52</v>
      </c>
      <c r="F14" s="34" t="s">
        <v>66</v>
      </c>
      <c r="G14" s="10"/>
    </row>
    <row r="15" spans="2:7" ht="20.100000000000001" customHeight="1">
      <c r="B15" s="18"/>
      <c r="C15" s="18"/>
      <c r="D15" s="18"/>
      <c r="E15" s="10" t="s">
        <v>55</v>
      </c>
      <c r="F15" s="10">
        <f ca="1">OFFSET($B$4,MATCH($E15,$B$4:$B$12,0),1)</f>
        <v>23</v>
      </c>
      <c r="G15" s="14" t="s">
        <v>70</v>
      </c>
    </row>
    <row r="16" spans="2:7" ht="20.100000000000001" customHeight="1">
      <c r="B16" s="18"/>
      <c r="C16" s="18"/>
      <c r="D16" s="18"/>
      <c r="E16" s="10" t="s">
        <v>57</v>
      </c>
      <c r="F16" s="10">
        <f ca="1">OFFSET($B$4,MATCH($E16,$B$4:$B$12,0),1)</f>
        <v>32</v>
      </c>
      <c r="G16" s="14" t="s">
        <v>71</v>
      </c>
    </row>
    <row r="17" spans="2:7" ht="20.100000000000001" customHeight="1">
      <c r="B17" s="18"/>
      <c r="C17" s="18"/>
      <c r="D17" s="18"/>
      <c r="E17" s="10" t="s">
        <v>60</v>
      </c>
      <c r="F17" s="10">
        <f ca="1">OFFSET($B$4,MATCH($E17,$B$4:$B$12,0),1)</f>
        <v>12</v>
      </c>
      <c r="G17" s="14" t="s">
        <v>72</v>
      </c>
    </row>
  </sheetData>
  <mergeCells count="1">
    <mergeCell ref="B2:G2"/>
  </mergeCells>
  <phoneticPr fontId="1"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H10"/>
  <sheetViews>
    <sheetView showGridLines="0" workbookViewId="0">
      <selection activeCell="C10" sqref="C10"/>
    </sheetView>
  </sheetViews>
  <sheetFormatPr defaultRowHeight="20.100000000000001" customHeight="1"/>
  <cols>
    <col min="1" max="1" width="4" style="6" customWidth="1"/>
    <col min="2" max="2" width="10.5703125" style="6" customWidth="1"/>
    <col min="3" max="5" width="9.140625" style="6"/>
    <col min="6" max="6" width="9.42578125" style="6" customWidth="1"/>
    <col min="7" max="8" width="9.140625" style="6"/>
    <col min="9" max="9" width="4.5703125" style="6" customWidth="1"/>
    <col min="10" max="16384" width="9.140625" style="6"/>
  </cols>
  <sheetData>
    <row r="2" spans="2:8" ht="20.100000000000001" customHeight="1" thickBot="1">
      <c r="B2" s="58" t="s">
        <v>146</v>
      </c>
      <c r="C2" s="58"/>
      <c r="D2" s="58"/>
      <c r="E2" s="58"/>
      <c r="F2" s="58"/>
      <c r="G2" s="58"/>
      <c r="H2" s="58"/>
    </row>
    <row r="3" spans="2:8" ht="20.100000000000001" customHeight="1" thickTop="1"/>
    <row r="4" spans="2:8" ht="20.100000000000001" customHeight="1">
      <c r="B4" s="16" t="s">
        <v>104</v>
      </c>
      <c r="C4" s="16">
        <v>2011</v>
      </c>
      <c r="D4" s="16">
        <v>2012</v>
      </c>
      <c r="E4" s="16">
        <v>2013</v>
      </c>
      <c r="F4" s="16">
        <v>2014</v>
      </c>
      <c r="G4" s="16">
        <v>2015</v>
      </c>
      <c r="H4" s="16">
        <v>2016</v>
      </c>
    </row>
    <row r="5" spans="2:8" ht="20.100000000000001" customHeight="1">
      <c r="B5" s="9" t="s">
        <v>101</v>
      </c>
      <c r="C5" s="10">
        <v>10247</v>
      </c>
      <c r="D5" s="10">
        <v>10249</v>
      </c>
      <c r="E5" s="10">
        <v>10250</v>
      </c>
      <c r="F5" s="10">
        <v>10251</v>
      </c>
      <c r="G5" s="10">
        <v>20252</v>
      </c>
      <c r="H5" s="10">
        <v>10253</v>
      </c>
    </row>
    <row r="6" spans="2:8" ht="20.100000000000001" customHeight="1">
      <c r="B6" s="9" t="s">
        <v>102</v>
      </c>
      <c r="C6" s="37">
        <v>14</v>
      </c>
      <c r="D6" s="37">
        <v>18</v>
      </c>
      <c r="E6" s="37">
        <v>7.7</v>
      </c>
      <c r="F6" s="37">
        <v>16.8</v>
      </c>
      <c r="G6" s="37">
        <v>16.8</v>
      </c>
      <c r="H6" s="37">
        <v>64.8</v>
      </c>
    </row>
    <row r="7" spans="2:8" ht="20.100000000000001" customHeight="1">
      <c r="B7" s="9" t="s">
        <v>103</v>
      </c>
      <c r="C7" s="10">
        <v>12</v>
      </c>
      <c r="D7" s="10">
        <v>9</v>
      </c>
      <c r="E7" s="10">
        <v>10</v>
      </c>
      <c r="F7" s="10">
        <v>6</v>
      </c>
      <c r="G7" s="10">
        <v>20</v>
      </c>
      <c r="H7" s="10">
        <v>40</v>
      </c>
    </row>
    <row r="8" spans="2:8" ht="20.100000000000001" customHeight="1">
      <c r="B8" s="18"/>
      <c r="C8" s="18"/>
      <c r="D8" s="18"/>
      <c r="E8" s="18"/>
      <c r="F8" s="18"/>
      <c r="G8" s="18"/>
      <c r="H8" s="18"/>
    </row>
    <row r="9" spans="2:8" ht="20.100000000000001" customHeight="1">
      <c r="B9" s="34" t="s">
        <v>104</v>
      </c>
      <c r="C9" s="52">
        <v>2013</v>
      </c>
      <c r="D9" s="18"/>
      <c r="E9" s="18"/>
      <c r="F9" s="18"/>
      <c r="G9" s="18"/>
      <c r="H9" s="18"/>
    </row>
    <row r="10" spans="2:8" ht="20.100000000000001" customHeight="1">
      <c r="B10" s="35" t="s">
        <v>103</v>
      </c>
      <c r="C10" s="36">
        <f ca="1">OFFSET($B$4, MATCH($B$10,$B$5:$B$7,0), MATCH($C$9,$C$4:$H$4,0))</f>
        <v>10</v>
      </c>
      <c r="D10" s="18"/>
      <c r="E10" s="18"/>
      <c r="F10" s="18"/>
      <c r="G10" s="18"/>
      <c r="H10" s="18"/>
    </row>
  </sheetData>
  <mergeCells count="1">
    <mergeCell ref="B2:H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56DB65-40AB-408F-8C0B-3B52BF8D83B3}">
  <dimension ref="B2:I12"/>
  <sheetViews>
    <sheetView showGridLines="0" workbookViewId="0">
      <selection activeCell="H6" sqref="H6"/>
    </sheetView>
  </sheetViews>
  <sheetFormatPr defaultRowHeight="20.100000000000001" customHeight="1"/>
  <cols>
    <col min="1" max="1" width="4.7109375" customWidth="1"/>
    <col min="2" max="2" width="13" customWidth="1"/>
    <col min="3" max="3" width="10.140625" customWidth="1"/>
    <col min="4" max="4" width="13.7109375" customWidth="1"/>
    <col min="5" max="5" width="4" customWidth="1"/>
    <col min="6" max="6" width="11.7109375" customWidth="1"/>
    <col min="7" max="7" width="10.7109375" customWidth="1"/>
    <col min="8" max="8" width="29.85546875" customWidth="1"/>
  </cols>
  <sheetData>
    <row r="2" spans="2:9" ht="20.100000000000001" customHeight="1" thickBot="1">
      <c r="B2" s="58" t="s">
        <v>147</v>
      </c>
      <c r="C2" s="58"/>
      <c r="D2" s="58"/>
      <c r="E2" s="58"/>
      <c r="F2" s="58"/>
      <c r="G2" s="58"/>
      <c r="H2" s="58"/>
    </row>
    <row r="3" spans="2:9" ht="20.100000000000001" customHeight="1" thickTop="1"/>
    <row r="4" spans="2:9" ht="20.100000000000001" customHeight="1">
      <c r="B4" s="16" t="s">
        <v>50</v>
      </c>
      <c r="C4" s="16" t="s">
        <v>106</v>
      </c>
      <c r="D4" s="16" t="s">
        <v>114</v>
      </c>
      <c r="E4" s="18"/>
      <c r="F4" s="16" t="s">
        <v>52</v>
      </c>
      <c r="G4" s="16" t="s">
        <v>106</v>
      </c>
      <c r="H4" s="16" t="s">
        <v>135</v>
      </c>
      <c r="I4" s="53"/>
    </row>
    <row r="5" spans="2:9" ht="20.100000000000001" customHeight="1">
      <c r="B5" s="24" t="s">
        <v>113</v>
      </c>
      <c r="C5" s="26">
        <v>0.03</v>
      </c>
      <c r="D5" s="25">
        <v>1659</v>
      </c>
      <c r="E5" s="18"/>
      <c r="F5" s="20" t="s">
        <v>120</v>
      </c>
      <c r="G5" s="26">
        <f>VLOOKUP(F5,B5:D12,3,TRUE)</f>
        <v>3740</v>
      </c>
      <c r="H5" s="14" t="s">
        <v>125</v>
      </c>
      <c r="I5" s="53"/>
    </row>
    <row r="6" spans="2:9" ht="20.100000000000001" customHeight="1">
      <c r="B6" s="24" t="s">
        <v>107</v>
      </c>
      <c r="C6" s="26">
        <v>0.06</v>
      </c>
      <c r="D6" s="25">
        <v>4314</v>
      </c>
      <c r="E6" s="18"/>
      <c r="F6" s="20" t="s">
        <v>115</v>
      </c>
      <c r="G6" s="26">
        <f>VLOOKUP(F6,B5:D12,3,TRUE)</f>
        <v>6225</v>
      </c>
      <c r="H6" s="14" t="s">
        <v>126</v>
      </c>
      <c r="I6" s="53"/>
    </row>
    <row r="7" spans="2:9" ht="20.100000000000001" customHeight="1">
      <c r="B7" s="24" t="s">
        <v>12</v>
      </c>
      <c r="C7" s="26">
        <v>7.0000000000000007E-2</v>
      </c>
      <c r="D7" s="25">
        <v>6261.5000000000009</v>
      </c>
      <c r="E7" s="18"/>
      <c r="F7" s="18"/>
      <c r="G7" s="18"/>
      <c r="H7" s="18"/>
      <c r="I7" s="53"/>
    </row>
    <row r="8" spans="2:9" ht="20.100000000000001" customHeight="1">
      <c r="B8" s="24" t="s">
        <v>108</v>
      </c>
      <c r="C8" s="26">
        <v>0.04</v>
      </c>
      <c r="D8" s="25">
        <v>3740</v>
      </c>
      <c r="E8" s="18"/>
      <c r="F8" s="18"/>
      <c r="G8" s="18"/>
      <c r="H8" s="18"/>
      <c r="I8" s="53"/>
    </row>
    <row r="9" spans="2:9" ht="20.100000000000001" customHeight="1">
      <c r="B9" s="24" t="s">
        <v>110</v>
      </c>
      <c r="C9" s="26">
        <v>0.03</v>
      </c>
      <c r="D9" s="25">
        <v>3595.5</v>
      </c>
      <c r="E9" s="18"/>
      <c r="F9" s="18"/>
      <c r="G9" s="18"/>
      <c r="H9" s="18"/>
      <c r="I9" s="53"/>
    </row>
    <row r="10" spans="2:9" ht="20.100000000000001" customHeight="1">
      <c r="B10" s="24" t="s">
        <v>111</v>
      </c>
      <c r="C10" s="26">
        <v>0.05</v>
      </c>
      <c r="D10" s="25">
        <v>6225</v>
      </c>
      <c r="E10" s="18"/>
      <c r="F10" s="18"/>
      <c r="G10" s="18"/>
      <c r="H10" s="18"/>
      <c r="I10" s="53"/>
    </row>
    <row r="11" spans="2:9" ht="20.100000000000001" customHeight="1">
      <c r="B11" s="24" t="s">
        <v>112</v>
      </c>
      <c r="C11" s="26">
        <v>0.06</v>
      </c>
      <c r="D11" s="25">
        <v>7866</v>
      </c>
      <c r="E11" s="18"/>
      <c r="F11" s="18"/>
      <c r="G11" s="18"/>
      <c r="H11" s="18"/>
      <c r="I11" s="53"/>
    </row>
    <row r="12" spans="2:9" ht="20.100000000000001" customHeight="1">
      <c r="B12" s="24" t="s">
        <v>109</v>
      </c>
      <c r="C12" s="26">
        <v>0.06</v>
      </c>
      <c r="D12" s="25">
        <v>9072</v>
      </c>
      <c r="E12" s="18"/>
      <c r="F12" s="18"/>
      <c r="G12" s="18"/>
      <c r="H12" s="18"/>
      <c r="I12" s="53"/>
    </row>
  </sheetData>
  <mergeCells count="1">
    <mergeCell ref="B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2:H12"/>
  <sheetViews>
    <sheetView showGridLines="0" workbookViewId="0">
      <selection activeCell="H11" sqref="H11"/>
    </sheetView>
  </sheetViews>
  <sheetFormatPr defaultRowHeight="20.100000000000001" customHeight="1"/>
  <cols>
    <col min="1" max="1" width="4" customWidth="1"/>
    <col min="3" max="3" width="8.42578125" customWidth="1"/>
    <col min="8" max="8" width="33" customWidth="1"/>
    <col min="9" max="9" width="5.7109375" customWidth="1"/>
  </cols>
  <sheetData>
    <row r="2" spans="2:8" ht="20.100000000000001" customHeight="1" thickBot="1">
      <c r="B2" s="58" t="s">
        <v>143</v>
      </c>
      <c r="C2" s="58"/>
      <c r="D2" s="58"/>
      <c r="E2" s="58"/>
      <c r="F2" s="58"/>
      <c r="G2" s="58"/>
      <c r="H2" s="58"/>
    </row>
    <row r="3" spans="2:8" ht="20.100000000000001" customHeight="1" thickTop="1"/>
    <row r="4" spans="2:8" ht="20.100000000000001" customHeight="1">
      <c r="B4" s="16" t="s">
        <v>50</v>
      </c>
      <c r="C4" s="16" t="s">
        <v>82</v>
      </c>
      <c r="D4" s="16" t="s">
        <v>51</v>
      </c>
      <c r="E4" s="18"/>
      <c r="F4" s="9" t="s">
        <v>82</v>
      </c>
      <c r="G4" s="9" t="s">
        <v>84</v>
      </c>
      <c r="H4" s="16" t="s">
        <v>135</v>
      </c>
    </row>
    <row r="5" spans="2:8" ht="20.100000000000001" customHeight="1">
      <c r="B5" s="10" t="s">
        <v>79</v>
      </c>
      <c r="C5" s="10" t="s">
        <v>83</v>
      </c>
      <c r="D5" s="10">
        <v>14</v>
      </c>
      <c r="E5" s="18"/>
      <c r="F5" s="10" t="s">
        <v>65</v>
      </c>
      <c r="G5" s="10">
        <f>COUNTIFS($C5:$C12,"="&amp;$F5)</f>
        <v>3</v>
      </c>
      <c r="H5" s="14" t="s">
        <v>87</v>
      </c>
    </row>
    <row r="6" spans="2:8" ht="20.100000000000001" customHeight="1">
      <c r="B6" s="10" t="s">
        <v>74</v>
      </c>
      <c r="C6" s="10" t="s">
        <v>65</v>
      </c>
      <c r="D6" s="10">
        <v>23</v>
      </c>
      <c r="E6" s="18"/>
      <c r="F6" s="10" t="s">
        <v>83</v>
      </c>
      <c r="G6" s="10">
        <f>COUNTIFS($C6:$C12,"="&amp;$F6)</f>
        <v>4</v>
      </c>
      <c r="H6" s="14" t="s">
        <v>88</v>
      </c>
    </row>
    <row r="7" spans="2:8" ht="20.100000000000001" customHeight="1">
      <c r="B7" s="10" t="s">
        <v>80</v>
      </c>
      <c r="C7" s="20" t="s">
        <v>83</v>
      </c>
      <c r="D7" s="10">
        <v>45</v>
      </c>
      <c r="E7" s="18"/>
      <c r="F7" s="17"/>
      <c r="G7" s="38"/>
      <c r="H7" s="22"/>
    </row>
    <row r="8" spans="2:8" ht="20.100000000000001" customHeight="1">
      <c r="B8" s="10" t="s">
        <v>75</v>
      </c>
      <c r="C8" s="20" t="s">
        <v>65</v>
      </c>
      <c r="D8" s="10">
        <v>32</v>
      </c>
      <c r="E8" s="18"/>
      <c r="F8" s="18"/>
      <c r="G8" s="18"/>
      <c r="H8" s="18"/>
    </row>
    <row r="9" spans="2:8" ht="20.100000000000001" customHeight="1">
      <c r="B9" s="10" t="s">
        <v>77</v>
      </c>
      <c r="C9" s="20" t="s">
        <v>83</v>
      </c>
      <c r="D9" s="10">
        <v>23</v>
      </c>
      <c r="E9" s="18"/>
      <c r="F9" s="9" t="s">
        <v>82</v>
      </c>
      <c r="G9" s="9" t="s">
        <v>84</v>
      </c>
      <c r="H9" s="16" t="s">
        <v>135</v>
      </c>
    </row>
    <row r="10" spans="2:8" ht="20.100000000000001" customHeight="1">
      <c r="B10" s="10" t="s">
        <v>81</v>
      </c>
      <c r="C10" s="20" t="s">
        <v>83</v>
      </c>
      <c r="D10" s="10">
        <v>45</v>
      </c>
      <c r="E10" s="18"/>
      <c r="F10" s="10" t="s">
        <v>65</v>
      </c>
      <c r="G10" s="10">
        <f>COUNTIFS($C$5:$C$12,"="&amp;$F10)</f>
        <v>3</v>
      </c>
      <c r="H10" s="14" t="s">
        <v>85</v>
      </c>
    </row>
    <row r="11" spans="2:8" ht="20.100000000000001" customHeight="1">
      <c r="B11" s="10" t="s">
        <v>76</v>
      </c>
      <c r="C11" s="20" t="s">
        <v>83</v>
      </c>
      <c r="D11" s="10">
        <v>12</v>
      </c>
      <c r="E11" s="18"/>
      <c r="F11" s="10" t="s">
        <v>83</v>
      </c>
      <c r="G11" s="10">
        <f>COUNTIFS($C$5:$C$12,"="&amp;$F11)</f>
        <v>5</v>
      </c>
      <c r="H11" s="14" t="s">
        <v>86</v>
      </c>
    </row>
    <row r="12" spans="2:8" ht="20.100000000000001" customHeight="1">
      <c r="B12" s="10" t="s">
        <v>78</v>
      </c>
      <c r="C12" s="10" t="s">
        <v>65</v>
      </c>
      <c r="D12" s="10">
        <v>32</v>
      </c>
      <c r="E12" s="18"/>
      <c r="F12" s="18"/>
      <c r="G12" s="18"/>
      <c r="H12" s="18"/>
    </row>
  </sheetData>
  <mergeCells count="1">
    <mergeCell ref="B2:H2"/>
  </mergeCells>
  <phoneticPr fontId="1"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B2:B4"/>
  <sheetViews>
    <sheetView showGridLines="0" workbookViewId="0">
      <selection activeCell="B4" sqref="B4"/>
    </sheetView>
  </sheetViews>
  <sheetFormatPr defaultRowHeight="20.100000000000001" customHeight="1"/>
  <cols>
    <col min="2" max="2" width="135.42578125" customWidth="1"/>
  </cols>
  <sheetData>
    <row r="2" spans="2:2" ht="20.100000000000001" customHeight="1" thickBot="1">
      <c r="B2" s="7" t="s">
        <v>144</v>
      </c>
    </row>
    <row r="3" spans="2:2" ht="20.100000000000001" customHeight="1" thickTop="1"/>
    <row r="4" spans="2:2" ht="122.25" customHeight="1">
      <c r="B4" s="49" t="s">
        <v>89</v>
      </c>
    </row>
  </sheetData>
  <phoneticPr fontId="1"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B2:D8"/>
  <sheetViews>
    <sheetView showGridLines="0" workbookViewId="0">
      <selection activeCell="D8" sqref="D8"/>
    </sheetView>
  </sheetViews>
  <sheetFormatPr defaultRowHeight="15"/>
  <cols>
    <col min="1" max="1" width="4.7109375" customWidth="1"/>
    <col min="2" max="2" width="16.28515625" customWidth="1"/>
    <col min="3" max="3" width="34.85546875" customWidth="1"/>
    <col min="4" max="4" width="23.85546875" customWidth="1"/>
    <col min="5" max="5" width="4.28515625" customWidth="1"/>
  </cols>
  <sheetData>
    <row r="2" spans="2:4" ht="18" thickBot="1">
      <c r="B2" s="58" t="s">
        <v>138</v>
      </c>
      <c r="C2" s="58"/>
      <c r="D2" s="58"/>
    </row>
    <row r="3" spans="2:4" ht="18" customHeight="1" thickTop="1" thickBot="1"/>
    <row r="4" spans="2:4" ht="18" customHeight="1" thickBot="1">
      <c r="B4" s="54" t="s">
        <v>90</v>
      </c>
      <c r="C4" s="55" t="s">
        <v>91</v>
      </c>
      <c r="D4" s="55" t="s">
        <v>92</v>
      </c>
    </row>
    <row r="5" spans="2:4" ht="17.25" customHeight="1" thickBot="1">
      <c r="B5" s="45">
        <v>1</v>
      </c>
      <c r="C5" s="46" t="s">
        <v>93</v>
      </c>
      <c r="D5" s="46" t="s">
        <v>94</v>
      </c>
    </row>
    <row r="6" spans="2:4" ht="29.25" customHeight="1">
      <c r="B6" s="59">
        <v>2</v>
      </c>
      <c r="C6" s="47" t="s">
        <v>95</v>
      </c>
      <c r="D6" s="48" t="s">
        <v>97</v>
      </c>
    </row>
    <row r="7" spans="2:4" ht="16.5" thickBot="1">
      <c r="B7" s="60"/>
      <c r="C7" s="46" t="s">
        <v>96</v>
      </c>
      <c r="D7" s="45"/>
    </row>
    <row r="8" spans="2:4" ht="32.25" thickBot="1">
      <c r="B8" s="45">
        <v>3</v>
      </c>
      <c r="C8" s="46" t="s">
        <v>98</v>
      </c>
      <c r="D8" s="46" t="s">
        <v>99</v>
      </c>
    </row>
  </sheetData>
  <mergeCells count="2">
    <mergeCell ref="B6:B7"/>
    <mergeCell ref="B2:D2"/>
  </mergeCells>
  <phoneticPr fontId="1" type="noConversion"/>
  <pageMargins left="0.7" right="0.7" top="0.75" bottom="0.75" header="0.3" footer="0.3"/>
  <pageSetup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Date</vt:lpstr>
      <vt:lpstr>Leading Zeros</vt:lpstr>
      <vt:lpstr>VLOOKUP Approximate Match</vt:lpstr>
      <vt:lpstr>VLOOKUP Exact Match</vt:lpstr>
      <vt:lpstr>OFFSET MATCH</vt:lpstr>
      <vt:lpstr>Deleting Columns while VLOOKUP</vt:lpstr>
      <vt:lpstr>Relative &amp; Absolute Reference</vt:lpstr>
      <vt:lpstr>Long content</vt:lpstr>
      <vt:lpstr>Copy Table</vt:lpstr>
      <vt:lpstr>Import_Table</vt:lpstr>
      <vt:lpstr>Pivot Table Median</vt:lpstr>
      <vt:lpstr>Pivot Table Count</vt:lpstr>
      <vt:lpstr>SUMIFS</vt:lpstr>
    </vt:vector>
  </TitlesOfParts>
  <Company>Covance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Covance</dc:creator>
  <cp:lastModifiedBy>Md Zahangir Hossain</cp:lastModifiedBy>
  <dcterms:created xsi:type="dcterms:W3CDTF">2016-10-28T02:53:23Z</dcterms:created>
  <dcterms:modified xsi:type="dcterms:W3CDTF">2022-09-12T09:59:21Z</dcterms:modified>
</cp:coreProperties>
</file>