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showInkAnnotation="0" codeName="ThisWorkbook" defaultThemeVersion="123820"/>
  <mc:AlternateContent xmlns:mc="http://schemas.openxmlformats.org/markup-compatibility/2006">
    <mc:Choice Requires="x15">
      <x15ac:absPath xmlns:x15ac="http://schemas.microsoft.com/office/spreadsheetml/2010/11/ac" url="E:\Onedrive - Softeko\OneDrive\Softeko\Article Update\ArUp\ArUpS117\"/>
    </mc:Choice>
  </mc:AlternateContent>
  <xr:revisionPtr revIDLastSave="0" documentId="13_ncr:1_{BA5AA0CF-2BD4-49EE-AAC1-26F1EC04A380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Sheet1" sheetId="1" r:id="rId1"/>
  </sheets>
  <definedNames>
    <definedName name="solver_adj" localSheetId="0" hidden="1">Sheet1!$D$6:$D$10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100</definedName>
    <definedName name="solver_lhs1" localSheetId="0" hidden="1">Sheet1!$D$11</definedName>
    <definedName name="solver_lhs10" localSheetId="0" hidden="1">Sheet1!$F$10</definedName>
    <definedName name="solver_lhs11" localSheetId="0" hidden="1">Sheet1!$D$11</definedName>
    <definedName name="solver_lhs2" localSheetId="0" hidden="1">Sheet1!$D$6</definedName>
    <definedName name="solver_lhs3" localSheetId="0" hidden="1">Sheet1!$E$15</definedName>
    <definedName name="solver_lhs4" localSheetId="0" hidden="1">Sheet1!$F$9</definedName>
    <definedName name="solver_lhs5" localSheetId="0" hidden="1">Sheet1!$F$10</definedName>
    <definedName name="solver_lhs6" localSheetId="0" hidden="1">Sheet1!$F$10</definedName>
    <definedName name="solver_lhs7" localSheetId="0" hidden="1">Sheet1!$F$10</definedName>
    <definedName name="solver_lhs8" localSheetId="0" hidden="1">Sheet1!$F$10</definedName>
    <definedName name="solver_lhs9" localSheetId="0" hidden="1">Sheet1!$F$10</definedName>
    <definedName name="solver_lin" localSheetId="0" hidden="1">2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5</definedName>
    <definedName name="solver_nwt" localSheetId="0" hidden="1">1</definedName>
    <definedName name="solver_opt" localSheetId="0" hidden="1">Sheet1!$E$13</definedName>
    <definedName name="solver_pre" localSheetId="0" hidden="1">0.0001</definedName>
    <definedName name="solver_rbv" localSheetId="0" hidden="1">1</definedName>
    <definedName name="solver_rel1" localSheetId="0" hidden="1">2</definedName>
    <definedName name="solver_rel10" localSheetId="0" hidden="1">3</definedName>
    <definedName name="solver_rel11" localSheetId="0" hidden="1">2</definedName>
    <definedName name="solver_rel2" localSheetId="0" hidden="1">3</definedName>
    <definedName name="solver_rel3" localSheetId="0" hidden="1">3</definedName>
    <definedName name="solver_rel4" localSheetId="0" hidden="1">1</definedName>
    <definedName name="solver_rel5" localSheetId="0" hidden="1">3</definedName>
    <definedName name="solver_rel6" localSheetId="0" hidden="1">3</definedName>
    <definedName name="solver_rel7" localSheetId="0" hidden="1">3</definedName>
    <definedName name="solver_rel8" localSheetId="0" hidden="1">3</definedName>
    <definedName name="solver_rel9" localSheetId="0" hidden="1">3</definedName>
    <definedName name="solver_rhs1" localSheetId="0" hidden="1">Sheet1!$C$4</definedName>
    <definedName name="solver_rhs10" localSheetId="0" hidden="1">0.1</definedName>
    <definedName name="solver_rhs11" localSheetId="0" hidden="1">5000000</definedName>
    <definedName name="solver_rhs2" localSheetId="0" hidden="1">Sheet1!$D$7*3</definedName>
    <definedName name="solver_rhs3" localSheetId="0" hidden="1">0.15</definedName>
    <definedName name="solver_rhs4" localSheetId="0" hidden="1">0.25</definedName>
    <definedName name="solver_rhs5" localSheetId="0" hidden="1">0.1</definedName>
    <definedName name="solver_rhs6" localSheetId="0" hidden="1">0.1</definedName>
    <definedName name="solver_rhs7" localSheetId="0" hidden="1">0.1</definedName>
    <definedName name="solver_rhs8" localSheetId="0" hidden="1">0.1</definedName>
    <definedName name="solver_rhs9" localSheetId="0" hidden="1">0.1</definedName>
    <definedName name="solver_rlx" localSheetId="0" hidden="1">1</definedName>
    <definedName name="solver_rsd" localSheetId="0" hidden="1">0</definedName>
    <definedName name="solver_scl" localSheetId="0" hidden="1">1</definedName>
    <definedName name="solver_sho" localSheetId="0" hidden="1">1</definedName>
    <definedName name="solver_ssz" localSheetId="0" hidden="1">100</definedName>
    <definedName name="solver_tim" localSheetId="0" hidden="1">100</definedName>
    <definedName name="solver_tmp" localSheetId="0" hidden="1">0.25</definedName>
    <definedName name="solver_tol" localSheetId="0" hidden="1">0.05</definedName>
    <definedName name="solver_typ" localSheetId="0" hidden="1">1</definedName>
    <definedName name="solver_val" localSheetId="0" hidden="1">0</definedName>
    <definedName name="solver_ver" localSheetId="0" hidden="1">3</definedName>
  </definedName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0" i="1" l="1"/>
  <c r="K9" i="1"/>
  <c r="K5" i="1"/>
  <c r="K3" i="1"/>
  <c r="D11" i="1" l="1"/>
  <c r="E6" i="1"/>
  <c r="E7" i="1"/>
  <c r="E8" i="1"/>
  <c r="E9" i="1"/>
  <c r="E10" i="1"/>
  <c r="F9" i="1" l="1"/>
  <c r="K7" i="1" s="1"/>
  <c r="K4" i="1"/>
  <c r="F11" i="1"/>
  <c r="F7" i="1"/>
  <c r="F8" i="1"/>
  <c r="E11" i="1"/>
  <c r="E13" i="1" s="1"/>
  <c r="K1" i="1" s="1"/>
  <c r="F6" i="1"/>
  <c r="F10" i="1"/>
  <c r="K8" i="1" s="1"/>
  <c r="E15" i="1" l="1"/>
  <c r="K6" i="1" s="1"/>
</calcChain>
</file>

<file path=xl/sharedStrings.xml><?xml version="1.0" encoding="utf-8"?>
<sst xmlns="http://schemas.openxmlformats.org/spreadsheetml/2006/main" count="15" uniqueCount="15">
  <si>
    <t>Portfolio Amount:</t>
  </si>
  <si>
    <t>Investment</t>
  </si>
  <si>
    <t>Pct Yield</t>
  </si>
  <si>
    <t>Amount Invested</t>
  </si>
  <si>
    <t>Yield</t>
  </si>
  <si>
    <t>Pct. of Portfolio</t>
  </si>
  <si>
    <t>New Car Loans</t>
  </si>
  <si>
    <t>Used Car Loans</t>
  </si>
  <si>
    <t>Real Estate Loans</t>
  </si>
  <si>
    <t>Unsecured Loans</t>
  </si>
  <si>
    <t>Bank CDs</t>
  </si>
  <si>
    <t>TOTAL</t>
  </si>
  <si>
    <t>Total Yield:</t>
  </si>
  <si>
    <t>Auto Loans</t>
  </si>
  <si>
    <t>Portfolio Optimization with Excel Solver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</si>
</sst>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&quot;$&quot;#,##0"/>
    <numFmt numFmtId="165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3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3" applyNumberFormat="0" applyFill="0" applyAlignment="0" applyProtection="0"/>
  </cellStyleXfs>
  <cellXfs count="1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10" fontId="0" fillId="0" borderId="0" xfId="0" applyNumberFormat="1" applyFont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10" fontId="1" fillId="0" borderId="2" xfId="0" applyNumberFormat="1" applyFont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10" fontId="0" fillId="0" borderId="4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165" fontId="0" fillId="0" borderId="4" xfId="0" applyNumberFormat="1" applyFont="1" applyFill="1" applyBorder="1" applyAlignment="1">
      <alignment horizontal="center" vertical="center"/>
    </xf>
    <xf numFmtId="0" fontId="5" fillId="3" borderId="3" xfId="1" applyFont="1" applyFill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1" defaultTableStyle="TableStyleMedium9" defaultPivotStyle="PivotStyleLight16">
    <tableStyle name="Invisible" pivot="0" table="0" count="0" xr9:uid="{6FDE608F-BEFF-4149-950B-8F29C6F789DC}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K15"/>
  <sheetViews>
    <sheetView showGridLines="0" tabSelected="1" workbookViewId="0">
      <selection activeCell="D6" sqref="D6"/>
    </sheetView>
  </sheetViews>
  <sheetFormatPr defaultRowHeight="20.100000000000001" customHeight="1" x14ac:dyDescent="0.25"/>
  <cols>
    <col min="1" max="1" width="9.140625" style="1"/>
    <col min="2" max="2" width="17.28515625" style="1" bestFit="1" customWidth="1"/>
    <col min="3" max="3" width="16.140625" style="1" customWidth="1"/>
    <col min="4" max="4" width="21.28515625" style="1" customWidth="1"/>
    <col min="5" max="5" width="14.28515625" style="1" customWidth="1"/>
    <col min="6" max="6" width="20.140625" style="1" customWidth="1"/>
    <col min="7" max="10" width="9.140625" style="1"/>
    <col min="11" max="11" width="6.140625" style="1" bestFit="1" customWidth="1"/>
    <col min="12" max="16384" width="9.140625" style="1"/>
  </cols>
  <sheetData>
    <row r="1" spans="2:11" ht="20.100000000000001" customHeight="1" x14ac:dyDescent="0.25">
      <c r="D1" s="2"/>
      <c r="E1" s="2"/>
      <c r="F1" s="2"/>
      <c r="G1" s="2"/>
      <c r="H1" s="2"/>
      <c r="I1" s="3"/>
      <c r="J1" s="3"/>
      <c r="K1" s="4">
        <f>MAX($E$13)</f>
        <v>8.3299999999999999E-2</v>
      </c>
    </row>
    <row r="2" spans="2:11" ht="20.100000000000001" customHeight="1" thickBot="1" x14ac:dyDescent="0.3">
      <c r="B2" s="15" t="s">
        <v>14</v>
      </c>
      <c r="C2" s="15"/>
      <c r="D2" s="15"/>
      <c r="E2" s="15"/>
      <c r="F2" s="15"/>
      <c r="G2" s="2"/>
      <c r="H2" s="2"/>
      <c r="I2" s="3"/>
      <c r="J2" s="3"/>
      <c r="K2" s="4"/>
    </row>
    <row r="3" spans="2:11" ht="20.100000000000001" customHeight="1" thickTop="1" x14ac:dyDescent="0.25">
      <c r="B3" s="2"/>
      <c r="C3" s="2"/>
      <c r="D3" s="2"/>
      <c r="E3" s="2"/>
      <c r="F3" s="2"/>
      <c r="G3" s="2"/>
      <c r="H3" s="2"/>
      <c r="I3" s="2"/>
      <c r="J3" s="2"/>
      <c r="K3" s="1">
        <f>COUNT($D$6:$D$10)</f>
        <v>5</v>
      </c>
    </row>
    <row r="4" spans="2:11" ht="20.100000000000001" customHeight="1" x14ac:dyDescent="0.25">
      <c r="B4" s="13" t="s">
        <v>0</v>
      </c>
      <c r="C4" s="12">
        <v>5000000</v>
      </c>
      <c r="D4" s="2"/>
      <c r="E4" s="2"/>
      <c r="F4" s="2"/>
      <c r="G4" s="2"/>
      <c r="H4" s="2"/>
      <c r="I4" s="2"/>
      <c r="J4" s="2"/>
      <c r="K4" s="1" t="b">
        <f>$D$11=$C$4</f>
        <v>1</v>
      </c>
    </row>
    <row r="5" spans="2:11" ht="20.100000000000001" customHeight="1" x14ac:dyDescent="0.25">
      <c r="B5" s="9" t="s">
        <v>1</v>
      </c>
      <c r="C5" s="10" t="s">
        <v>2</v>
      </c>
      <c r="D5" s="10" t="s">
        <v>3</v>
      </c>
      <c r="E5" s="10" t="s">
        <v>4</v>
      </c>
      <c r="F5" s="10" t="s">
        <v>5</v>
      </c>
      <c r="G5" s="2"/>
      <c r="H5" s="2"/>
      <c r="I5" s="2"/>
      <c r="J5" s="2"/>
      <c r="K5" s="1" t="b">
        <f>$D$6&gt;=$D$7*3</f>
        <v>0</v>
      </c>
    </row>
    <row r="6" spans="2:11" ht="20.100000000000001" customHeight="1" x14ac:dyDescent="0.25">
      <c r="B6" s="6" t="s">
        <v>6</v>
      </c>
      <c r="C6" s="7">
        <v>6.9000000000000006E-2</v>
      </c>
      <c r="D6" s="14">
        <v>1000000</v>
      </c>
      <c r="E6" s="14">
        <f>D6*C6</f>
        <v>69000</v>
      </c>
      <c r="F6" s="7">
        <f t="shared" ref="F6:F11" si="0">D6/$D$11</f>
        <v>0.2</v>
      </c>
      <c r="G6" s="2"/>
      <c r="H6" s="2"/>
      <c r="I6" s="2"/>
      <c r="J6" s="2"/>
      <c r="K6" s="1" t="b">
        <f>$E$15&gt;=0.15</f>
        <v>1</v>
      </c>
    </row>
    <row r="7" spans="2:11" ht="20.100000000000001" customHeight="1" x14ac:dyDescent="0.25">
      <c r="B7" s="6" t="s">
        <v>7</v>
      </c>
      <c r="C7" s="7">
        <v>8.2500000000000004E-2</v>
      </c>
      <c r="D7" s="14">
        <v>1000000</v>
      </c>
      <c r="E7" s="14">
        <f>D7*C7</f>
        <v>82500</v>
      </c>
      <c r="F7" s="7">
        <f t="shared" si="0"/>
        <v>0.2</v>
      </c>
      <c r="G7" s="2"/>
      <c r="H7" s="2"/>
      <c r="I7" s="2"/>
      <c r="J7" s="2"/>
      <c r="K7" s="1" t="b">
        <f>$F$9&lt;=0.25</f>
        <v>1</v>
      </c>
    </row>
    <row r="8" spans="2:11" ht="20.100000000000001" customHeight="1" x14ac:dyDescent="0.25">
      <c r="B8" s="6" t="s">
        <v>8</v>
      </c>
      <c r="C8" s="7">
        <v>8.8999999999999996E-2</v>
      </c>
      <c r="D8" s="14">
        <v>1000000</v>
      </c>
      <c r="E8" s="14">
        <f>D8*C8</f>
        <v>89000</v>
      </c>
      <c r="F8" s="7">
        <f t="shared" si="0"/>
        <v>0.2</v>
      </c>
      <c r="G8" s="2"/>
      <c r="H8" s="2"/>
      <c r="I8" s="2"/>
      <c r="J8" s="2"/>
      <c r="K8" s="1" t="b">
        <f>$F$10&gt;=0.1</f>
        <v>1</v>
      </c>
    </row>
    <row r="9" spans="2:11" ht="20.100000000000001" customHeight="1" x14ac:dyDescent="0.25">
      <c r="B9" s="6" t="s">
        <v>9</v>
      </c>
      <c r="C9" s="7">
        <v>0.13</v>
      </c>
      <c r="D9" s="14">
        <v>1000000</v>
      </c>
      <c r="E9" s="14">
        <f>D9*C9</f>
        <v>130000</v>
      </c>
      <c r="F9" s="7">
        <f t="shared" si="0"/>
        <v>0.2</v>
      </c>
      <c r="G9" s="2"/>
      <c r="H9" s="2"/>
      <c r="I9" s="2"/>
      <c r="J9" s="2"/>
      <c r="K9" s="1">
        <f>{100,100,0.0001,0.05,FALSE,FALSE,TRUE,1,1,1,0.0001,TRUE}</f>
        <v>100</v>
      </c>
    </row>
    <row r="10" spans="2:11" ht="20.100000000000001" customHeight="1" x14ac:dyDescent="0.25">
      <c r="B10" s="6" t="s">
        <v>10</v>
      </c>
      <c r="C10" s="7">
        <v>4.5999999999999999E-2</v>
      </c>
      <c r="D10" s="14">
        <v>1000000</v>
      </c>
      <c r="E10" s="14">
        <f>D10*C10</f>
        <v>46000</v>
      </c>
      <c r="F10" s="7">
        <f t="shared" si="0"/>
        <v>0.2</v>
      </c>
      <c r="G10" s="2"/>
      <c r="H10" s="2"/>
      <c r="I10" s="2"/>
      <c r="J10" s="2"/>
      <c r="K10" s="1">
        <f>{100,100,1,100,0,FALSE,TRUE,0.075,0,0,TRUE,30}</f>
        <v>100</v>
      </c>
    </row>
    <row r="11" spans="2:11" ht="20.100000000000001" customHeight="1" x14ac:dyDescent="0.25">
      <c r="B11" s="8" t="s">
        <v>11</v>
      </c>
      <c r="C11" s="7"/>
      <c r="D11" s="14">
        <f>SUM(D6:D10)</f>
        <v>5000000</v>
      </c>
      <c r="E11" s="14">
        <f>SUM(E6:E10)</f>
        <v>416500</v>
      </c>
      <c r="F11" s="7">
        <f t="shared" si="0"/>
        <v>1</v>
      </c>
      <c r="G11" s="2"/>
      <c r="H11" s="2"/>
      <c r="I11" s="2"/>
      <c r="J11" s="2"/>
    </row>
    <row r="12" spans="2:11" ht="20.100000000000001" customHeight="1" thickBot="1" x14ac:dyDescent="0.3">
      <c r="B12" s="2"/>
      <c r="C12" s="2"/>
      <c r="D12" s="2"/>
      <c r="E12" s="2"/>
      <c r="F12" s="2"/>
      <c r="G12" s="2"/>
      <c r="H12" s="2"/>
      <c r="I12" s="2"/>
      <c r="J12" s="2"/>
    </row>
    <row r="13" spans="2:11" ht="20.100000000000001" customHeight="1" thickBot="1" x14ac:dyDescent="0.3">
      <c r="B13" s="2"/>
      <c r="C13" s="2"/>
      <c r="D13" s="11" t="s">
        <v>12</v>
      </c>
      <c r="E13" s="5">
        <f>E11/$C$4</f>
        <v>8.3299999999999999E-2</v>
      </c>
      <c r="F13" s="2"/>
      <c r="G13" s="2"/>
      <c r="H13" s="2"/>
      <c r="I13" s="2"/>
      <c r="J13" s="2"/>
    </row>
    <row r="14" spans="2:11" ht="20.100000000000001" customHeight="1" thickBot="1" x14ac:dyDescent="0.3">
      <c r="B14" s="2"/>
      <c r="C14" s="2"/>
      <c r="D14" s="2"/>
      <c r="E14" s="2"/>
      <c r="F14" s="2"/>
      <c r="G14" s="2"/>
      <c r="H14" s="2"/>
      <c r="I14" s="2"/>
      <c r="J14" s="2"/>
    </row>
    <row r="15" spans="2:11" ht="20.100000000000001" customHeight="1" thickBot="1" x14ac:dyDescent="0.3">
      <c r="B15" s="2"/>
      <c r="C15" s="2"/>
      <c r="D15" s="11" t="s">
        <v>13</v>
      </c>
      <c r="E15" s="5">
        <f>F6+F7</f>
        <v>0.4</v>
      </c>
      <c r="F15" s="2"/>
      <c r="G15" s="2"/>
      <c r="H15" s="2"/>
      <c r="I15" s="2"/>
      <c r="J15" s="2"/>
    </row>
  </sheetData>
  <scenarios current="0" show="1">
    <scenario name="Start with 1" locked="1" count="5" user="John Walkenbach" comment="Solver Model">
      <inputCells r="D6" val="1250000.58663099"/>
      <inputCells r="D7" val="0"/>
      <inputCells r="D8" val="1250000.2020156"/>
      <inputCells r="D9" val="1249999.00934281"/>
      <inputCells r="D10" val="1250000.2020156"/>
    </scenario>
    <scenario name="Start with 1 million" locked="1" count="5" user="John Walkenbach" comment="Solver Model">
      <inputCells r="D6" val="562500"/>
      <inputCells r="D7" val="187500"/>
      <inputCells r="D8" val="2499999.93996257"/>
      <inputCells r="D9" val="1250000.04253218"/>
      <inputCells r="D10" val="500000.017505252"/>
    </scenario>
    <scenario name="Start with 5 million" locked="1" count="5" user="John Walkenbach" comment="Solver Model">
      <inputCells r="D6" val="562499.999999958"/>
      <inputCells r="D7" val="187499.999999986"/>
      <inputCells r="D8" val="2500000.50923496"/>
      <inputCells r="D9" val="1249999.46571611"/>
      <inputCells r="D10" val="500000.025048623"/>
    </scenario>
    <scenario name="Start with 500K" locked="1" count="5" user="John Walkenbach" comment="Solver Model">
      <inputCells r="D6" val="562500.039488669"/>
      <inputCells r="D7" val="187500.01316289"/>
      <inputCells r="D8" val="2500000.28416026"/>
      <inputCells r="D9" val="1250000.11553789"/>
      <inputCells r="D10" val="500000.047672347"/>
    </scenario>
    <scenario name="Start with 100" locked="1" count="5" user="John Walkenbach" comment="Solver Model">
      <inputCells r="D6" val="1250028.84615404"/>
      <inputCells r="D7" val="0"/>
      <inputCells r="D8" val="1249990.38461532"/>
      <inputCells r="D9" val="1249990.38461532"/>
      <inputCells r="D10" val="1249990.38461532"/>
    </scenario>
    <scenario name="Start with 2 million" locked="1" count="5" user="John Walkenbach" comment="Solver Model">
      <inputCells r="D6" val="562499.983236174"/>
      <inputCells r="D7" val="187499.994412058"/>
      <inputCells r="D8" val="2500000.02952998"/>
      <inputCells r="D9" val="1249999.99549791"/>
      <inputCells r="D10" val="499999.997323729"/>
    </scenario>
    <scenario name="sample" count="5" user="User" comment="Created by User on 9/8/2022">
      <inputCells r="D6" val="562500" numFmtId="3"/>
      <inputCells r="D7" val="187500" numFmtId="3"/>
      <inputCells r="D8" val="2499999.95774781" numFmtId="3"/>
      <inputCells r="D9" val="1250000.03485043" numFmtId="3"/>
      <inputCells r="D10" val="500000.007401763" numFmtId="3"/>
    </scenario>
  </scenarios>
  <mergeCells count="1">
    <mergeCell ref="B2:F2"/>
  </mergeCells>
  <phoneticPr fontId="0" type="noConversion"/>
  <printOptions gridLinesSet="0"/>
  <pageMargins left="0.75" right="0.75" top="1" bottom="1" header="0.5" footer="0.5"/>
  <pageSetup orientation="portrait" horizontalDpi="0" verticalDpi="0" r:id="rId1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JWalk &amp; Associates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investment portfolio.xlsx</dc:title>
  <dc:subject>Excel 2013 Bible: Example File</dc:subject>
  <dc:creator>John Walkenbach</dc:creator>
  <cp:keywords> </cp:keywords>
  <dc:description>©2013, John Walkenbach. All Rights Reserved.</dc:description>
  <cp:lastModifiedBy>User</cp:lastModifiedBy>
  <dcterms:created xsi:type="dcterms:W3CDTF">1995-05-26T16:49:56Z</dcterms:created>
  <dcterms:modified xsi:type="dcterms:W3CDTF">2022-09-08T10:43:08Z</dcterms:modified>
  <cp:category>Excel 2013 Bible</cp:category>
</cp:coreProperties>
</file>