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 defaultThemeVersion="124226"/>
  <xr:revisionPtr revIDLastSave="0" documentId="13_ncr:1_{C1908D8D-42F8-4E09-9C5E-D1C47650FF65}" xr6:coauthVersionLast="47" xr6:coauthVersionMax="47" xr10:uidLastSave="{00000000-0000-0000-0000-000000000000}"/>
  <bookViews>
    <workbookView xWindow="-120" yWindow="-120" windowWidth="29040" windowHeight="15840" firstSheet="2" activeTab="8" xr2:uid="{00000000-000D-0000-FFFF-FFFF00000000}"/>
  </bookViews>
  <sheets>
    <sheet name="Maximize Profit Dataset" sheetId="16" r:id="rId1"/>
    <sheet name="Maximize Profit" sheetId="12" r:id="rId2"/>
    <sheet name="Minimize Shipping Cost Dataset" sheetId="18" r:id="rId3"/>
    <sheet name="Investment Portfolio" sheetId="19" r:id="rId4"/>
    <sheet name="Investment Portfolio result" sheetId="20" r:id="rId5"/>
    <sheet name="LP Dataset" sheetId="21" r:id="rId6"/>
    <sheet name="LP Result" sheetId="22" r:id="rId7"/>
    <sheet name="Scheduling" sheetId="26" r:id="rId8"/>
    <sheet name="Marketing Dataset" sheetId="25" r:id="rId9"/>
  </sheets>
  <definedNames>
    <definedName name="solver_adj" localSheetId="3" hidden="1">'Investment Portfolio'!$D$6:$D$10</definedName>
    <definedName name="solver_adj" localSheetId="4" hidden="1">'Investment Portfolio result'!$D$6:$D$10</definedName>
    <definedName name="solver_adj" localSheetId="5" hidden="1">'LP Dataset'!$B$6:$D$6</definedName>
    <definedName name="solver_adj" localSheetId="8" hidden="1">'Marketing Dataset'!$H$6:$H$10</definedName>
    <definedName name="solver_adj" localSheetId="1" hidden="1">'Maximize Profit'!$C$5:$C$7</definedName>
    <definedName name="solver_adj" localSheetId="0" hidden="1">'Maximize Profit Dataset'!$C$5:$C$7</definedName>
    <definedName name="solver_adj" localSheetId="2" hidden="1">'Minimize Shipping Cost Dataset'!$D$14:$F$19</definedName>
    <definedName name="solver_adj" localSheetId="7" hidden="1">Scheduling!$B$7:$B$13</definedName>
    <definedName name="solver_cvg" localSheetId="3" hidden="1">0.0001</definedName>
    <definedName name="solver_cvg" localSheetId="4" hidden="1">0.0001</definedName>
    <definedName name="solver_cvg" localSheetId="5" hidden="1">0.0001</definedName>
    <definedName name="solver_cvg" localSheetId="8" hidden="1">0.0001</definedName>
    <definedName name="solver_cvg" localSheetId="1" hidden="1">0.0001</definedName>
    <definedName name="solver_cvg" localSheetId="0" hidden="1">0.0001</definedName>
    <definedName name="solver_cvg" localSheetId="2" hidden="1">0.0001</definedName>
    <definedName name="solver_cvg" localSheetId="7" hidden="1">0.0001</definedName>
    <definedName name="solver_drv" localSheetId="3" hidden="1">1</definedName>
    <definedName name="solver_drv" localSheetId="4" hidden="1">1</definedName>
    <definedName name="solver_drv" localSheetId="5" hidden="1">2</definedName>
    <definedName name="solver_drv" localSheetId="8" hidden="1">2</definedName>
    <definedName name="solver_drv" localSheetId="1" hidden="1">1</definedName>
    <definedName name="solver_drv" localSheetId="0" hidden="1">1</definedName>
    <definedName name="solver_drv" localSheetId="2" hidden="1">2</definedName>
    <definedName name="solver_drv" localSheetId="7" hidden="1">1</definedName>
    <definedName name="solver_eng" localSheetId="3" hidden="1">1</definedName>
    <definedName name="solver_eng" localSheetId="4" hidden="1">1</definedName>
    <definedName name="solver_eng" localSheetId="5" hidden="1">2</definedName>
    <definedName name="solver_eng" localSheetId="8" hidden="1">1</definedName>
    <definedName name="solver_eng" localSheetId="1" hidden="1">2</definedName>
    <definedName name="solver_eng" localSheetId="0" hidden="1">2</definedName>
    <definedName name="solver_eng" localSheetId="2" hidden="1">2</definedName>
    <definedName name="solver_eng" localSheetId="7" hidden="1">2</definedName>
    <definedName name="solver_est" localSheetId="3" hidden="1">1</definedName>
    <definedName name="solver_est" localSheetId="4" hidden="1">1</definedName>
    <definedName name="solver_est" localSheetId="5" hidden="1">1</definedName>
    <definedName name="solver_est" localSheetId="8" hidden="1">1</definedName>
    <definedName name="solver_est" localSheetId="1" hidden="1">1</definedName>
    <definedName name="solver_est" localSheetId="0" hidden="1">1</definedName>
    <definedName name="solver_est" localSheetId="2" hidden="1">1</definedName>
    <definedName name="solver_est" localSheetId="7" hidden="1">1</definedName>
    <definedName name="solver_itr" localSheetId="3" hidden="1">100</definedName>
    <definedName name="solver_itr" localSheetId="4" hidden="1">100</definedName>
    <definedName name="solver_itr" localSheetId="5" hidden="1">2147483647</definedName>
    <definedName name="solver_itr" localSheetId="8" hidden="1">2147483647</definedName>
    <definedName name="solver_itr" localSheetId="1" hidden="1">2147483647</definedName>
    <definedName name="solver_itr" localSheetId="0" hidden="1">2147483647</definedName>
    <definedName name="solver_itr" localSheetId="2" hidden="1">2147483647</definedName>
    <definedName name="solver_itr" localSheetId="7" hidden="1">2147483647</definedName>
    <definedName name="solver_lhs1" localSheetId="3" hidden="1">'Investment Portfolio'!$D$11</definedName>
    <definedName name="solver_lhs1" localSheetId="4" hidden="1">'Investment Portfolio result'!$D$11</definedName>
    <definedName name="solver_lhs1" localSheetId="5" hidden="1">'LP Dataset'!$B$6:$C$6</definedName>
    <definedName name="solver_lhs1" localSheetId="8" hidden="1">'Marketing Dataset'!$H$10</definedName>
    <definedName name="solver_lhs1" localSheetId="1" hidden="1">'Maximize Profit'!$C$5</definedName>
    <definedName name="solver_lhs1" localSheetId="0" hidden="1">'Maximize Profit Dataset'!$C$5</definedName>
    <definedName name="solver_lhs1" localSheetId="2" hidden="1">'Minimize Shipping Cost Dataset'!$C$14</definedName>
    <definedName name="solver_lhs1" localSheetId="7" hidden="1">Scheduling!$B$7:$B$13</definedName>
    <definedName name="solver_lhs10" localSheetId="3" hidden="1">'Investment Portfolio'!$F$10</definedName>
    <definedName name="solver_lhs10" localSheetId="4" hidden="1">'Investment Portfolio result'!$F$10</definedName>
    <definedName name="solver_lhs11" localSheetId="3" hidden="1">'Investment Portfolio'!$D$11</definedName>
    <definedName name="solver_lhs11" localSheetId="4" hidden="1">'Investment Portfolio result'!$D$11</definedName>
    <definedName name="solver_lhs2" localSheetId="3" hidden="1">'Investment Portfolio'!$D$6</definedName>
    <definedName name="solver_lhs2" localSheetId="4" hidden="1">'Investment Portfolio result'!$D$6</definedName>
    <definedName name="solver_lhs2" localSheetId="5" hidden="1">'LP Dataset'!$D$6</definedName>
    <definedName name="solver_lhs2" localSheetId="8" hidden="1">'Marketing Dataset'!$H$11</definedName>
    <definedName name="solver_lhs2" localSheetId="1" hidden="1">'Maximize Profit'!$C$6</definedName>
    <definedName name="solver_lhs2" localSheetId="0" hidden="1">'Maximize Profit Dataset'!$C$6</definedName>
    <definedName name="solver_lhs2" localSheetId="2" hidden="1">'Minimize Shipping Cost Dataset'!$C$15</definedName>
    <definedName name="solver_lhs2" localSheetId="7" hidden="1">Scheduling!$D$15:$J$15</definedName>
    <definedName name="solver_lhs3" localSheetId="3" hidden="1">'Investment Portfolio'!$E$15</definedName>
    <definedName name="solver_lhs3" localSheetId="4" hidden="1">'Investment Portfolio result'!$E$15</definedName>
    <definedName name="solver_lhs3" localSheetId="5" hidden="1">'LP Dataset'!$E$10:$E$12</definedName>
    <definedName name="solver_lhs3" localSheetId="8" hidden="1">'Marketing Dataset'!$H$6</definedName>
    <definedName name="solver_lhs3" localSheetId="1" hidden="1">'Maximize Profit'!$C$7</definedName>
    <definedName name="solver_lhs3" localSheetId="0" hidden="1">'Maximize Profit Dataset'!$C$7</definedName>
    <definedName name="solver_lhs3" localSheetId="2" hidden="1">'Minimize Shipping Cost Dataset'!$C$16</definedName>
    <definedName name="solver_lhs3" localSheetId="7" hidden="1">Scheduling!$H$4</definedName>
    <definedName name="solver_lhs4" localSheetId="3" hidden="1">'Investment Portfolio'!$F$9</definedName>
    <definedName name="solver_lhs4" localSheetId="4" hidden="1">'Investment Portfolio result'!$F$10</definedName>
    <definedName name="solver_lhs4" localSheetId="8" hidden="1">'Marketing Dataset'!$H$7</definedName>
    <definedName name="solver_lhs4" localSheetId="1" hidden="1">'Maximize Profit'!$C$8</definedName>
    <definedName name="solver_lhs4" localSheetId="0" hidden="1">'Maximize Profit Dataset'!$C$8</definedName>
    <definedName name="solver_lhs4" localSheetId="2" hidden="1">'Minimize Shipping Cost Dataset'!$C$17</definedName>
    <definedName name="solver_lhs5" localSheetId="3" hidden="1">'Investment Portfolio'!$F$10</definedName>
    <definedName name="solver_lhs5" localSheetId="4" hidden="1">'Investment Portfolio result'!$F$9</definedName>
    <definedName name="solver_lhs5" localSheetId="8" hidden="1">'Marketing Dataset'!$H$8</definedName>
    <definedName name="solver_lhs5" localSheetId="2" hidden="1">'Minimize Shipping Cost Dataset'!$C$18</definedName>
    <definedName name="solver_lhs6" localSheetId="3" hidden="1">'Investment Portfolio'!$F$10</definedName>
    <definedName name="solver_lhs6" localSheetId="4" hidden="1">'Investment Portfolio result'!$F$10</definedName>
    <definedName name="solver_lhs6" localSheetId="8" hidden="1">'Marketing Dataset'!$H$9</definedName>
    <definedName name="solver_lhs6" localSheetId="2" hidden="1">'Minimize Shipping Cost Dataset'!$C$19</definedName>
    <definedName name="solver_lhs7" localSheetId="3" hidden="1">'Investment Portfolio'!$F$10</definedName>
    <definedName name="solver_lhs7" localSheetId="4" hidden="1">'Investment Portfolio result'!$F$10</definedName>
    <definedName name="solver_lhs7" localSheetId="2" hidden="1">'Minimize Shipping Cost Dataset'!$D$24</definedName>
    <definedName name="solver_lhs8" localSheetId="3" hidden="1">'Investment Portfolio'!$F$10</definedName>
    <definedName name="solver_lhs8" localSheetId="4" hidden="1">'Investment Portfolio result'!$F$10</definedName>
    <definedName name="solver_lhs8" localSheetId="2" hidden="1">'Minimize Shipping Cost Dataset'!$E$24</definedName>
    <definedName name="solver_lhs9" localSheetId="3" hidden="1">'Investment Portfolio'!$F$10</definedName>
    <definedName name="solver_lhs9" localSheetId="4" hidden="1">'Investment Portfolio result'!$F$10</definedName>
    <definedName name="solver_lhs9" localSheetId="2" hidden="1">'Minimize Shipping Cost Dataset'!$F$24</definedName>
    <definedName name="solver_lin" localSheetId="3" hidden="1">2</definedName>
    <definedName name="solver_lin" localSheetId="4" hidden="1">2</definedName>
    <definedName name="solver_mip" localSheetId="3" hidden="1">2147483647</definedName>
    <definedName name="solver_mip" localSheetId="4" hidden="1">2147483647</definedName>
    <definedName name="solver_mip" localSheetId="5" hidden="1">2147483647</definedName>
    <definedName name="solver_mip" localSheetId="8" hidden="1">2147483647</definedName>
    <definedName name="solver_mip" localSheetId="1" hidden="1">2147483647</definedName>
    <definedName name="solver_mip" localSheetId="0" hidden="1">2147483647</definedName>
    <definedName name="solver_mip" localSheetId="2" hidden="1">2147483647</definedName>
    <definedName name="solver_mip" localSheetId="7" hidden="1">2147483647</definedName>
    <definedName name="solver_mni" localSheetId="3" hidden="1">30</definedName>
    <definedName name="solver_mni" localSheetId="4" hidden="1">30</definedName>
    <definedName name="solver_mni" localSheetId="5" hidden="1">30</definedName>
    <definedName name="solver_mni" localSheetId="8" hidden="1">30</definedName>
    <definedName name="solver_mni" localSheetId="1" hidden="1">30</definedName>
    <definedName name="solver_mni" localSheetId="0" hidden="1">30</definedName>
    <definedName name="solver_mni" localSheetId="2" hidden="1">30</definedName>
    <definedName name="solver_mni" localSheetId="7" hidden="1">30</definedName>
    <definedName name="solver_mrt" localSheetId="3" hidden="1">0.075</definedName>
    <definedName name="solver_mrt" localSheetId="4" hidden="1">0.075</definedName>
    <definedName name="solver_mrt" localSheetId="5" hidden="1">0.075</definedName>
    <definedName name="solver_mrt" localSheetId="8" hidden="1">0.075</definedName>
    <definedName name="solver_mrt" localSheetId="1" hidden="1">0.075</definedName>
    <definedName name="solver_mrt" localSheetId="0" hidden="1">0.075</definedName>
    <definedName name="solver_mrt" localSheetId="2" hidden="1">0.075</definedName>
    <definedName name="solver_mrt" localSheetId="7" hidden="1">0.075</definedName>
    <definedName name="solver_msl" localSheetId="3" hidden="1">2</definedName>
    <definedName name="solver_msl" localSheetId="4" hidden="1">2</definedName>
    <definedName name="solver_msl" localSheetId="5" hidden="1">2</definedName>
    <definedName name="solver_msl" localSheetId="8" hidden="1">2</definedName>
    <definedName name="solver_msl" localSheetId="1" hidden="1">2</definedName>
    <definedName name="solver_msl" localSheetId="0" hidden="1">2</definedName>
    <definedName name="solver_msl" localSheetId="2" hidden="1">2</definedName>
    <definedName name="solver_msl" localSheetId="7" hidden="1">2</definedName>
    <definedName name="solver_neg" localSheetId="3" hidden="1">1</definedName>
    <definedName name="solver_neg" localSheetId="4" hidden="1">1</definedName>
    <definedName name="solver_neg" localSheetId="5" hidden="1">1</definedName>
    <definedName name="solver_neg" localSheetId="8" hidden="1">1</definedName>
    <definedName name="solver_neg" localSheetId="1" hidden="1">1</definedName>
    <definedName name="solver_neg" localSheetId="0" hidden="1">1</definedName>
    <definedName name="solver_neg" localSheetId="2" hidden="1">1</definedName>
    <definedName name="solver_neg" localSheetId="7" hidden="1">1</definedName>
    <definedName name="solver_nod" localSheetId="3" hidden="1">2147483647</definedName>
    <definedName name="solver_nod" localSheetId="4" hidden="1">2147483647</definedName>
    <definedName name="solver_nod" localSheetId="5" hidden="1">2147483647</definedName>
    <definedName name="solver_nod" localSheetId="8" hidden="1">2147483647</definedName>
    <definedName name="solver_nod" localSheetId="1" hidden="1">2147483647</definedName>
    <definedName name="solver_nod" localSheetId="0" hidden="1">2147483647</definedName>
    <definedName name="solver_nod" localSheetId="2" hidden="1">2147483647</definedName>
    <definedName name="solver_nod" localSheetId="7" hidden="1">2147483647</definedName>
    <definedName name="solver_num" localSheetId="3" hidden="1">5</definedName>
    <definedName name="solver_num" localSheetId="4" hidden="1">5</definedName>
    <definedName name="solver_num" localSheetId="5" hidden="1">3</definedName>
    <definedName name="solver_num" localSheetId="8" hidden="1">6</definedName>
    <definedName name="solver_num" localSheetId="1" hidden="1">4</definedName>
    <definedName name="solver_num" localSheetId="0" hidden="1">4</definedName>
    <definedName name="solver_num" localSheetId="2" hidden="1">9</definedName>
    <definedName name="solver_num" localSheetId="7" hidden="1">3</definedName>
    <definedName name="solver_nwt" localSheetId="3" hidden="1">1</definedName>
    <definedName name="solver_nwt" localSheetId="4" hidden="1">1</definedName>
    <definedName name="solver_nwt" localSheetId="5" hidden="1">1</definedName>
    <definedName name="solver_nwt" localSheetId="8" hidden="1">1</definedName>
    <definedName name="solver_nwt" localSheetId="1" hidden="1">1</definedName>
    <definedName name="solver_nwt" localSheetId="0" hidden="1">1</definedName>
    <definedName name="solver_nwt" localSheetId="2" hidden="1">1</definedName>
    <definedName name="solver_nwt" localSheetId="7" hidden="1">1</definedName>
    <definedName name="solver_opt" localSheetId="3" hidden="1">'Investment Portfolio'!$E$13</definedName>
    <definedName name="solver_opt" localSheetId="4" hidden="1">'Investment Portfolio result'!$E$13</definedName>
    <definedName name="solver_opt" localSheetId="5" hidden="1">'LP Dataset'!$E$16</definedName>
    <definedName name="solver_opt" localSheetId="8" hidden="1">'Marketing Dataset'!$J$11</definedName>
    <definedName name="solver_opt" localSheetId="1" hidden="1">'Maximize Profit'!$E$8</definedName>
    <definedName name="solver_opt" localSheetId="0" hidden="1">'Maximize Profit Dataset'!$E$8</definedName>
    <definedName name="solver_opt" localSheetId="2" hidden="1">'Minimize Shipping Cost Dataset'!$G$26</definedName>
    <definedName name="solver_opt" localSheetId="7" hidden="1">Scheduling!$D$4</definedName>
    <definedName name="solver_pre" localSheetId="3" hidden="1">0.0001</definedName>
    <definedName name="solver_pre" localSheetId="4" hidden="1">0.0001</definedName>
    <definedName name="solver_pre" localSheetId="5" hidden="1">0.000001</definedName>
    <definedName name="solver_pre" localSheetId="8" hidden="1">0.000001</definedName>
    <definedName name="solver_pre" localSheetId="1" hidden="1">0.000001</definedName>
    <definedName name="solver_pre" localSheetId="0" hidden="1">0.000001</definedName>
    <definedName name="solver_pre" localSheetId="2" hidden="1">0.000001</definedName>
    <definedName name="solver_pre" localSheetId="7" hidden="1">0.000001</definedName>
    <definedName name="solver_rbv" localSheetId="3" hidden="1">1</definedName>
    <definedName name="solver_rbv" localSheetId="4" hidden="1">1</definedName>
    <definedName name="solver_rbv" localSheetId="5" hidden="1">2</definedName>
    <definedName name="solver_rbv" localSheetId="8" hidden="1">2</definedName>
    <definedName name="solver_rbv" localSheetId="1" hidden="1">1</definedName>
    <definedName name="solver_rbv" localSheetId="0" hidden="1">1</definedName>
    <definedName name="solver_rbv" localSheetId="2" hidden="1">2</definedName>
    <definedName name="solver_rbv" localSheetId="7" hidden="1">1</definedName>
    <definedName name="solver_rel1" localSheetId="3" hidden="1">2</definedName>
    <definedName name="solver_rel1" localSheetId="4" hidden="1">2</definedName>
    <definedName name="solver_rel1" localSheetId="5" hidden="1">4</definedName>
    <definedName name="solver_rel1" localSheetId="8" hidden="1">3</definedName>
    <definedName name="solver_rel1" localSheetId="1" hidden="1">3</definedName>
    <definedName name="solver_rel1" localSheetId="0" hidden="1">3</definedName>
    <definedName name="solver_rel1" localSheetId="2" hidden="1">2</definedName>
    <definedName name="solver_rel1" localSheetId="7" hidden="1">4</definedName>
    <definedName name="solver_rel10" localSheetId="3" hidden="1">3</definedName>
    <definedName name="solver_rel10" localSheetId="4" hidden="1">3</definedName>
    <definedName name="solver_rel11" localSheetId="3" hidden="1">2</definedName>
    <definedName name="solver_rel11" localSheetId="4" hidden="1">2</definedName>
    <definedName name="solver_rel2" localSheetId="3" hidden="1">3</definedName>
    <definedName name="solver_rel2" localSheetId="4" hidden="1">3</definedName>
    <definedName name="solver_rel2" localSheetId="5" hidden="1">5</definedName>
    <definedName name="solver_rel2" localSheetId="8" hidden="1">2</definedName>
    <definedName name="solver_rel2" localSheetId="1" hidden="1">3</definedName>
    <definedName name="solver_rel2" localSheetId="0" hidden="1">3</definedName>
    <definedName name="solver_rel2" localSheetId="2" hidden="1">2</definedName>
    <definedName name="solver_rel2" localSheetId="7" hidden="1">3</definedName>
    <definedName name="solver_rel3" localSheetId="3" hidden="1">3</definedName>
    <definedName name="solver_rel3" localSheetId="4" hidden="1">3</definedName>
    <definedName name="solver_rel3" localSheetId="5" hidden="1">1</definedName>
    <definedName name="solver_rel3" localSheetId="8" hidden="1">3</definedName>
    <definedName name="solver_rel3" localSheetId="1" hidden="1">1</definedName>
    <definedName name="solver_rel3" localSheetId="0" hidden="1">1</definedName>
    <definedName name="solver_rel3" localSheetId="2" hidden="1">2</definedName>
    <definedName name="solver_rel3" localSheetId="7" hidden="1">2</definedName>
    <definedName name="solver_rel4" localSheetId="3" hidden="1">1</definedName>
    <definedName name="solver_rel4" localSheetId="4" hidden="1">3</definedName>
    <definedName name="solver_rel4" localSheetId="8" hidden="1">3</definedName>
    <definedName name="solver_rel4" localSheetId="1" hidden="1">2</definedName>
    <definedName name="solver_rel4" localSheetId="0" hidden="1">2</definedName>
    <definedName name="solver_rel4" localSheetId="2" hidden="1">2</definedName>
    <definedName name="solver_rel5" localSheetId="3" hidden="1">3</definedName>
    <definedName name="solver_rel5" localSheetId="4" hidden="1">1</definedName>
    <definedName name="solver_rel5" localSheetId="8" hidden="1">3</definedName>
    <definedName name="solver_rel5" localSheetId="2" hidden="1">2</definedName>
    <definedName name="solver_rel6" localSheetId="3" hidden="1">3</definedName>
    <definedName name="solver_rel6" localSheetId="4" hidden="1">3</definedName>
    <definedName name="solver_rel6" localSheetId="8" hidden="1">3</definedName>
    <definedName name="solver_rel6" localSheetId="2" hidden="1">2</definedName>
    <definedName name="solver_rel7" localSheetId="3" hidden="1">3</definedName>
    <definedName name="solver_rel7" localSheetId="4" hidden="1">3</definedName>
    <definedName name="solver_rel7" localSheetId="2" hidden="1">3</definedName>
    <definedName name="solver_rel8" localSheetId="3" hidden="1">3</definedName>
    <definedName name="solver_rel8" localSheetId="4" hidden="1">3</definedName>
    <definedName name="solver_rel8" localSheetId="2" hidden="1">3</definedName>
    <definedName name="solver_rel9" localSheetId="3" hidden="1">3</definedName>
    <definedName name="solver_rel9" localSheetId="4" hidden="1">3</definedName>
    <definedName name="solver_rel9" localSheetId="2" hidden="1">3</definedName>
    <definedName name="solver_rhs1" localSheetId="3" hidden="1">'Investment Portfolio'!$C$4</definedName>
    <definedName name="solver_rhs1" localSheetId="4" hidden="1">'Investment Portfolio result'!$C$4</definedName>
    <definedName name="solver_rhs1" localSheetId="5" hidden="1">"integer"</definedName>
    <definedName name="solver_rhs1" localSheetId="8" hidden="1">60000</definedName>
    <definedName name="solver_rhs1" localSheetId="1" hidden="1">50</definedName>
    <definedName name="solver_rhs1" localSheetId="0" hidden="1">50</definedName>
    <definedName name="solver_rhs1" localSheetId="2" hidden="1">'Minimize Shipping Cost Dataset'!$G$14</definedName>
    <definedName name="solver_rhs1" localSheetId="7" hidden="1">"integer"</definedName>
    <definedName name="solver_rhs10" localSheetId="3" hidden="1">0.1</definedName>
    <definedName name="solver_rhs10" localSheetId="4" hidden="1">0.1</definedName>
    <definedName name="solver_rhs11" localSheetId="3" hidden="1">5000000</definedName>
    <definedName name="solver_rhs11" localSheetId="4" hidden="1">5000000</definedName>
    <definedName name="solver_rhs2" localSheetId="3" hidden="1">'Investment Portfolio'!$D$7*3</definedName>
    <definedName name="solver_rhs2" localSheetId="4" hidden="1">'Investment Portfolio result'!$D$7*3</definedName>
    <definedName name="solver_rhs2" localSheetId="5" hidden="1">"binary"</definedName>
    <definedName name="solver_rhs2" localSheetId="8" hidden="1">'Marketing Dataset'!$E$11</definedName>
    <definedName name="solver_rhs2" localSheetId="1" hidden="1">40</definedName>
    <definedName name="solver_rhs2" localSheetId="0" hidden="1">40</definedName>
    <definedName name="solver_rhs2" localSheetId="2" hidden="1">'Minimize Shipping Cost Dataset'!$G$15</definedName>
    <definedName name="solver_rhs2" localSheetId="7" hidden="1">Scheduling!$D$17:$J$17</definedName>
    <definedName name="solver_rhs3" localSheetId="3" hidden="1">0.15</definedName>
    <definedName name="solver_rhs3" localSheetId="4" hidden="1">0.15</definedName>
    <definedName name="solver_rhs3" localSheetId="5" hidden="1">'LP Dataset'!$G$10:$G$12</definedName>
    <definedName name="solver_rhs3" localSheetId="8" hidden="1">60000</definedName>
    <definedName name="solver_rhs3" localSheetId="1" hidden="1">40</definedName>
    <definedName name="solver_rhs3" localSheetId="0" hidden="1">40</definedName>
    <definedName name="solver_rhs3" localSheetId="2" hidden="1">'Minimize Shipping Cost Dataset'!$G$16</definedName>
    <definedName name="solver_rhs3" localSheetId="7" hidden="1">22</definedName>
    <definedName name="solver_rhs4" localSheetId="3" hidden="1">0.25</definedName>
    <definedName name="solver_rhs4" localSheetId="4" hidden="1">0.1</definedName>
    <definedName name="solver_rhs4" localSheetId="8" hidden="1">60000</definedName>
    <definedName name="solver_rhs4" localSheetId="1" hidden="1">300</definedName>
    <definedName name="solver_rhs4" localSheetId="0" hidden="1">300</definedName>
    <definedName name="solver_rhs4" localSheetId="2" hidden="1">'Minimize Shipping Cost Dataset'!$G$17</definedName>
    <definedName name="solver_rhs5" localSheetId="3" hidden="1">0.1</definedName>
    <definedName name="solver_rhs5" localSheetId="4" hidden="1">0.25</definedName>
    <definedName name="solver_rhs5" localSheetId="8" hidden="1">60000</definedName>
    <definedName name="solver_rhs5" localSheetId="2" hidden="1">'Minimize Shipping Cost Dataset'!$G$18</definedName>
    <definedName name="solver_rhs6" localSheetId="3" hidden="1">0.1</definedName>
    <definedName name="solver_rhs6" localSheetId="4" hidden="1">0.1</definedName>
    <definedName name="solver_rhs6" localSheetId="8" hidden="1">60000</definedName>
    <definedName name="solver_rhs6" localSheetId="2" hidden="1">'Minimize Shipping Cost Dataset'!$G$19</definedName>
    <definedName name="solver_rhs7" localSheetId="3" hidden="1">0.1</definedName>
    <definedName name="solver_rhs7" localSheetId="4" hidden="1">0.1</definedName>
    <definedName name="solver_rhs7" localSheetId="2" hidden="1">0</definedName>
    <definedName name="solver_rhs8" localSheetId="3" hidden="1">0.1</definedName>
    <definedName name="solver_rhs8" localSheetId="4" hidden="1">0.1</definedName>
    <definedName name="solver_rhs8" localSheetId="2" hidden="1">0</definedName>
    <definedName name="solver_rhs9" localSheetId="3" hidden="1">0.1</definedName>
    <definedName name="solver_rhs9" localSheetId="4" hidden="1">0.1</definedName>
    <definedName name="solver_rhs9" localSheetId="2" hidden="1">0</definedName>
    <definedName name="solver_rlx" localSheetId="3" hidden="1">1</definedName>
    <definedName name="solver_rlx" localSheetId="4" hidden="1">1</definedName>
    <definedName name="solver_rlx" localSheetId="5" hidden="1">2</definedName>
    <definedName name="solver_rlx" localSheetId="8" hidden="1">2</definedName>
    <definedName name="solver_rlx" localSheetId="1" hidden="1">2</definedName>
    <definedName name="solver_rlx" localSheetId="0" hidden="1">2</definedName>
    <definedName name="solver_rlx" localSheetId="2" hidden="1">2</definedName>
    <definedName name="solver_rlx" localSheetId="7" hidden="1">2</definedName>
    <definedName name="solver_rsd" localSheetId="3" hidden="1">0</definedName>
    <definedName name="solver_rsd" localSheetId="4" hidden="1">0</definedName>
    <definedName name="solver_rsd" localSheetId="5" hidden="1">0</definedName>
    <definedName name="solver_rsd" localSheetId="8" hidden="1">0</definedName>
    <definedName name="solver_rsd" localSheetId="1" hidden="1">0</definedName>
    <definedName name="solver_rsd" localSheetId="0" hidden="1">0</definedName>
    <definedName name="solver_rsd" localSheetId="2" hidden="1">0</definedName>
    <definedName name="solver_rsd" localSheetId="7" hidden="1">0</definedName>
    <definedName name="solver_scl" localSheetId="3" hidden="1">1</definedName>
    <definedName name="solver_scl" localSheetId="4" hidden="1">1</definedName>
    <definedName name="solver_scl" localSheetId="5" hidden="1">2</definedName>
    <definedName name="solver_scl" localSheetId="8" hidden="1">2</definedName>
    <definedName name="solver_scl" localSheetId="1" hidden="1">1</definedName>
    <definedName name="solver_scl" localSheetId="0" hidden="1">1</definedName>
    <definedName name="solver_scl" localSheetId="2" hidden="1">2</definedName>
    <definedName name="solver_scl" localSheetId="7" hidden="1">1</definedName>
    <definedName name="solver_sho" localSheetId="3" hidden="1">1</definedName>
    <definedName name="solver_sho" localSheetId="4" hidden="1">1</definedName>
    <definedName name="solver_sho" localSheetId="5" hidden="1">2</definedName>
    <definedName name="solver_sho" localSheetId="8" hidden="1">2</definedName>
    <definedName name="solver_sho" localSheetId="1" hidden="1">2</definedName>
    <definedName name="solver_sho" localSheetId="0" hidden="1">2</definedName>
    <definedName name="solver_sho" localSheetId="2" hidden="1">2</definedName>
    <definedName name="solver_sho" localSheetId="7" hidden="1">2</definedName>
    <definedName name="solver_ssz" localSheetId="3" hidden="1">100</definedName>
    <definedName name="solver_ssz" localSheetId="4" hidden="1">100</definedName>
    <definedName name="solver_ssz" localSheetId="5" hidden="1">100</definedName>
    <definedName name="solver_ssz" localSheetId="8" hidden="1">100</definedName>
    <definedName name="solver_ssz" localSheetId="1" hidden="1">100</definedName>
    <definedName name="solver_ssz" localSheetId="0" hidden="1">100</definedName>
    <definedName name="solver_ssz" localSheetId="2" hidden="1">100</definedName>
    <definedName name="solver_ssz" localSheetId="7" hidden="1">100</definedName>
    <definedName name="solver_tim" localSheetId="3" hidden="1">100</definedName>
    <definedName name="solver_tim" localSheetId="4" hidden="1">100</definedName>
    <definedName name="solver_tim" localSheetId="5" hidden="1">2147483647</definedName>
    <definedName name="solver_tim" localSheetId="8" hidden="1">2147483647</definedName>
    <definedName name="solver_tim" localSheetId="1" hidden="1">2147483647</definedName>
    <definedName name="solver_tim" localSheetId="0" hidden="1">2147483647</definedName>
    <definedName name="solver_tim" localSheetId="2" hidden="1">2147483647</definedName>
    <definedName name="solver_tim" localSheetId="7" hidden="1">2147483647</definedName>
    <definedName name="solver_tmp" localSheetId="3" hidden="1">0.25</definedName>
    <definedName name="solver_tmp" localSheetId="4" hidden="1">0.25</definedName>
    <definedName name="solver_tol" localSheetId="3" hidden="1">0.05</definedName>
    <definedName name="solver_tol" localSheetId="4" hidden="1">0.05</definedName>
    <definedName name="solver_tol" localSheetId="5" hidden="1">0.01</definedName>
    <definedName name="solver_tol" localSheetId="8" hidden="1">0.01</definedName>
    <definedName name="solver_tol" localSheetId="1" hidden="1">0.01</definedName>
    <definedName name="solver_tol" localSheetId="0" hidden="1">0.01</definedName>
    <definedName name="solver_tol" localSheetId="2" hidden="1">0.01</definedName>
    <definedName name="solver_tol" localSheetId="7" hidden="1">0.01</definedName>
    <definedName name="solver_typ" localSheetId="3" hidden="1">1</definedName>
    <definedName name="solver_typ" localSheetId="4" hidden="1">1</definedName>
    <definedName name="solver_typ" localSheetId="5" hidden="1">1</definedName>
    <definedName name="solver_typ" localSheetId="8" hidden="1">1</definedName>
    <definedName name="solver_typ" localSheetId="1" hidden="1">1</definedName>
    <definedName name="solver_typ" localSheetId="0" hidden="1">1</definedName>
    <definedName name="solver_typ" localSheetId="2" hidden="1">2</definedName>
    <definedName name="solver_typ" localSheetId="7" hidden="1">1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8" hidden="1">0</definedName>
    <definedName name="solver_val" localSheetId="1" hidden="1">0</definedName>
    <definedName name="solver_val" localSheetId="0" hidden="1">0</definedName>
    <definedName name="solver_val" localSheetId="2" hidden="1">0</definedName>
    <definedName name="solver_val" localSheetId="7" hidden="1">0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8" hidden="1">3</definedName>
    <definedName name="solver_ver" localSheetId="1" hidden="1">3</definedName>
    <definedName name="solver_ver" localSheetId="0" hidden="1">3</definedName>
    <definedName name="solver_ver" localSheetId="2" hidden="1">3</definedName>
    <definedName name="solver_ver" localSheetId="7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25" l="1"/>
  <c r="G8" i="25"/>
  <c r="G9" i="25"/>
  <c r="G10" i="25"/>
  <c r="G6" i="25"/>
  <c r="H11" i="25"/>
  <c r="I10" i="25"/>
  <c r="J10" i="25" s="1"/>
  <c r="I9" i="25"/>
  <c r="J9" i="25" s="1"/>
  <c r="I8" i="25"/>
  <c r="J8" i="25" s="1"/>
  <c r="I7" i="25"/>
  <c r="J7" i="25" s="1"/>
  <c r="I6" i="25"/>
  <c r="J6" i="25" s="1"/>
  <c r="C11" i="25"/>
  <c r="E7" i="25"/>
  <c r="E8" i="25"/>
  <c r="E9" i="25"/>
  <c r="E10" i="25"/>
  <c r="E6" i="25"/>
  <c r="D4" i="26"/>
  <c r="H4" i="26"/>
  <c r="J15" i="26"/>
  <c r="I15" i="26"/>
  <c r="H15" i="26"/>
  <c r="G15" i="26"/>
  <c r="F15" i="26"/>
  <c r="E15" i="26"/>
  <c r="D15" i="26"/>
  <c r="E11" i="25" l="1"/>
  <c r="G11" i="25"/>
  <c r="J11" i="25"/>
  <c r="I11" i="25"/>
  <c r="E15" i="19"/>
  <c r="E16" i="21"/>
  <c r="E11" i="21"/>
  <c r="E12" i="21"/>
  <c r="E10" i="21"/>
  <c r="D11" i="20" l="1"/>
  <c r="F9" i="20" s="1"/>
  <c r="K7" i="20" s="1"/>
  <c r="K10" i="20"/>
  <c r="E10" i="20"/>
  <c r="K9" i="20"/>
  <c r="E9" i="20"/>
  <c r="E8" i="20"/>
  <c r="E7" i="20"/>
  <c r="E6" i="20"/>
  <c r="K5" i="20"/>
  <c r="K3" i="20"/>
  <c r="D11" i="19"/>
  <c r="F11" i="19" s="1"/>
  <c r="K10" i="19"/>
  <c r="E10" i="19"/>
  <c r="K9" i="19"/>
  <c r="F9" i="19"/>
  <c r="K7" i="19" s="1"/>
  <c r="E9" i="19"/>
  <c r="F8" i="19"/>
  <c r="E8" i="19"/>
  <c r="F7" i="19"/>
  <c r="E7" i="19"/>
  <c r="E6" i="19"/>
  <c r="E11" i="19" s="1"/>
  <c r="E13" i="19" s="1"/>
  <c r="K1" i="19" s="1"/>
  <c r="K5" i="19"/>
  <c r="K4" i="19"/>
  <c r="K3" i="19"/>
  <c r="F8" i="20" l="1"/>
  <c r="E11" i="20"/>
  <c r="E13" i="20" s="1"/>
  <c r="K1" i="20" s="1"/>
  <c r="F7" i="20"/>
  <c r="F11" i="20"/>
  <c r="F6" i="20"/>
  <c r="F10" i="20"/>
  <c r="K8" i="20" s="1"/>
  <c r="K4" i="20"/>
  <c r="F6" i="19"/>
  <c r="K6" i="19" s="1"/>
  <c r="F10" i="19"/>
  <c r="K8" i="19" s="1"/>
  <c r="E15" i="20" l="1"/>
  <c r="K6" i="20" s="1"/>
  <c r="E26" i="18"/>
  <c r="F26" i="18"/>
  <c r="D26" i="18"/>
  <c r="D20" i="18"/>
  <c r="D24" i="18" s="1"/>
  <c r="E20" i="18"/>
  <c r="E24" i="18" s="1"/>
  <c r="F20" i="18"/>
  <c r="F24" i="18" s="1"/>
  <c r="C20" i="18"/>
  <c r="G15" i="18"/>
  <c r="G16" i="18"/>
  <c r="G17" i="18"/>
  <c r="G18" i="18"/>
  <c r="G19" i="18"/>
  <c r="G14" i="18"/>
  <c r="G26" i="18" l="1"/>
  <c r="G20" i="18"/>
  <c r="C8" i="16"/>
  <c r="E7" i="16"/>
  <c r="E6" i="16"/>
  <c r="E5" i="16"/>
  <c r="C8" i="12"/>
  <c r="E6" i="12"/>
  <c r="E7" i="12"/>
  <c r="E5" i="12"/>
  <c r="E8" i="16" l="1"/>
  <c r="E8" i="12"/>
</calcChain>
</file>

<file path=xl/sharedStrings.xml><?xml version="1.0" encoding="utf-8"?>
<sst xmlns="http://schemas.openxmlformats.org/spreadsheetml/2006/main" count="173" uniqueCount="80">
  <si>
    <t>Units</t>
  </si>
  <si>
    <t>Profit/Unit</t>
  </si>
  <si>
    <t>Profit</t>
  </si>
  <si>
    <t>Product A</t>
  </si>
  <si>
    <t>Product B</t>
  </si>
  <si>
    <t>Product C</t>
  </si>
  <si>
    <t>Total</t>
  </si>
  <si>
    <t>Constraints</t>
  </si>
  <si>
    <t>Objective</t>
  </si>
  <si>
    <t>Products</t>
  </si>
  <si>
    <t>Minimizing Shipping Cost</t>
  </si>
  <si>
    <t>Locations</t>
  </si>
  <si>
    <t>L.A.</t>
  </si>
  <si>
    <t>St. Louis</t>
  </si>
  <si>
    <t>Boston</t>
  </si>
  <si>
    <t>Denver</t>
  </si>
  <si>
    <t>Houston</t>
  </si>
  <si>
    <t>Atlanta</t>
  </si>
  <si>
    <t>Miami</t>
  </si>
  <si>
    <t>Seattle</t>
  </si>
  <si>
    <t>Detroit</t>
  </si>
  <si>
    <t>Store</t>
  </si>
  <si>
    <t>Number Needed</t>
  </si>
  <si>
    <t>No. to ship from...</t>
  </si>
  <si>
    <t>No. to be Shipped</t>
  </si>
  <si>
    <t>Warehouse Inventory</t>
  </si>
  <si>
    <t>Starting Inventory:</t>
  </si>
  <si>
    <t>No. Remaining:</t>
  </si>
  <si>
    <t>Shipping Costs:</t>
  </si>
  <si>
    <t>Portfolio Optimization with Excel Solver</t>
  </si>
  <si>
    <t>Portfolio Amount:</t>
  </si>
  <si>
    <t>Investment</t>
  </si>
  <si>
    <t>Pct Yield</t>
  </si>
  <si>
    <t>Amount Invested</t>
  </si>
  <si>
    <t>Yield</t>
  </si>
  <si>
    <t>Pct. of Portfolio</t>
  </si>
  <si>
    <t>New Car Loans</t>
  </si>
  <si>
    <t>Used Car Loans</t>
  </si>
  <si>
    <t>Real Estate Loans</t>
  </si>
  <si>
    <t>Unsecured Loans</t>
  </si>
  <si>
    <t>Bank CDs</t>
  </si>
  <si>
    <t>TOTAL</t>
  </si>
  <si>
    <t>Total Yield:</t>
  </si>
  <si>
    <t>Auto Loans</t>
  </si>
  <si>
    <t>Dataset Overview</t>
  </si>
  <si>
    <t>Decision Variables</t>
  </si>
  <si>
    <t>X1</t>
  </si>
  <si>
    <t>X2</t>
  </si>
  <si>
    <t>Y</t>
  </si>
  <si>
    <t>Sign</t>
  </si>
  <si>
    <t>Limits</t>
  </si>
  <si>
    <t>&lt;=</t>
  </si>
  <si>
    <t>Total Number</t>
  </si>
  <si>
    <t>By Changing Cells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</si>
  <si>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</si>
  <si>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</si>
  <si>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</si>
  <si>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</si>
  <si>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</si>
  <si>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</si>
  <si>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</si>
  <si>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Total Number </t>
  </si>
  <si>
    <t>&gt;=</t>
  </si>
  <si>
    <t>Scheduling Example for Excel Solver</t>
  </si>
  <si>
    <t>Source</t>
  </si>
  <si>
    <t>Clicks</t>
  </si>
  <si>
    <t>CPC</t>
  </si>
  <si>
    <t>Total Cost</t>
  </si>
  <si>
    <t>Conversion Rate</t>
  </si>
  <si>
    <t>Conversions</t>
  </si>
  <si>
    <t>Google</t>
  </si>
  <si>
    <t>Facebook</t>
  </si>
  <si>
    <t>MSN</t>
  </si>
  <si>
    <t>WSJ</t>
  </si>
  <si>
    <t>Yahoo</t>
  </si>
  <si>
    <t>Current</t>
  </si>
  <si>
    <t>Solver Budget</t>
  </si>
  <si>
    <t>Solver</t>
  </si>
  <si>
    <t>Maximize Profit of Products</t>
  </si>
  <si>
    <t>Marketing Budget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</si>
</sst>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6" formatCode="&quot;$&quot;#,##0"/>
    <numFmt numFmtId="172" formatCode="&quot;$&quot;#,##0.00"/>
    <numFmt numFmtId="174" formatCode="#,##0;[Red]#,##0"/>
    <numFmt numFmtId="176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</cellStyleXfs>
  <cellXfs count="5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4" borderId="3" xfId="6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66" fontId="0" fillId="0" borderId="3" xfId="2" applyNumberFormat="1" applyFon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66" fontId="6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5" fontId="9" fillId="0" borderId="3" xfId="3" applyNumberFormat="1" applyFont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1" fontId="7" fillId="7" borderId="3" xfId="1" applyFont="1" applyFill="1" applyBorder="1" applyAlignment="1">
      <alignment horizontal="center" vertical="center"/>
    </xf>
    <xf numFmtId="3" fontId="9" fillId="8" borderId="3" xfId="1" applyNumberFormat="1" applyFon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38" fontId="0" fillId="0" borderId="3" xfId="0" applyNumberFormat="1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2" fontId="9" fillId="0" borderId="3" xfId="3" applyFont="1" applyBorder="1" applyAlignment="1">
      <alignment horizontal="center" vertical="center"/>
    </xf>
    <xf numFmtId="42" fontId="10" fillId="0" borderId="3" xfId="0" applyNumberFormat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/>
    </xf>
    <xf numFmtId="172" fontId="0" fillId="0" borderId="3" xfId="0" applyNumberForma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0" fontId="12" fillId="11" borderId="1" xfId="5" applyFont="1" applyFill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2" fillId="16" borderId="3" xfId="0" applyFont="1" applyFill="1" applyBorder="1" applyAlignment="1">
      <alignment horizontal="center" vertical="center"/>
    </xf>
    <xf numFmtId="0" fontId="2" fillId="17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14" fillId="4" borderId="3" xfId="5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4" fontId="0" fillId="0" borderId="3" xfId="0" applyNumberFormat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10" fontId="0" fillId="0" borderId="3" xfId="4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</cellXfs>
  <cellStyles count="7">
    <cellStyle name="Comma [0]" xfId="1" builtinId="6"/>
    <cellStyle name="Currency" xfId="2" builtinId="4"/>
    <cellStyle name="Currency [0]" xfId="3" builtinId="7"/>
    <cellStyle name="Heading 1" xfId="5" builtinId="16"/>
    <cellStyle name="Heading 2" xfId="6" builtinId="17"/>
    <cellStyle name="Normal" xfId="0" builtinId="0"/>
    <cellStyle name="Percent" xfId="4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E8BE-0639-477A-AAE8-3334F531B52B}">
  <sheetPr codeName="Sheet1"/>
  <dimension ref="B2:E8"/>
  <sheetViews>
    <sheetView showGridLines="0" workbookViewId="0">
      <selection activeCell="L21" sqref="L21"/>
    </sheetView>
  </sheetViews>
  <sheetFormatPr defaultRowHeight="20.100000000000001" customHeight="1" x14ac:dyDescent="0.25"/>
  <cols>
    <col min="1" max="1" width="4.7109375" style="1" customWidth="1"/>
    <col min="2" max="2" width="11" style="1" customWidth="1"/>
    <col min="3" max="3" width="9.140625" style="1"/>
    <col min="4" max="4" width="12.7109375" style="1" customWidth="1"/>
    <col min="5" max="5" width="10.140625" style="1" bestFit="1" customWidth="1"/>
    <col min="6" max="16384" width="9.140625" style="1"/>
  </cols>
  <sheetData>
    <row r="2" spans="2:5" ht="20.100000000000001" customHeight="1" x14ac:dyDescent="0.25">
      <c r="B2" s="3" t="s">
        <v>78</v>
      </c>
      <c r="C2" s="3"/>
      <c r="D2" s="3"/>
      <c r="E2" s="3"/>
    </row>
    <row r="4" spans="2:5" ht="20.100000000000001" customHeight="1" x14ac:dyDescent="0.25">
      <c r="B4" s="8" t="s">
        <v>9</v>
      </c>
      <c r="C4" s="8" t="s">
        <v>0</v>
      </c>
      <c r="D4" s="8" t="s">
        <v>1</v>
      </c>
      <c r="E4" s="8" t="s">
        <v>2</v>
      </c>
    </row>
    <row r="5" spans="2:5" ht="20.100000000000001" customHeight="1" x14ac:dyDescent="0.25">
      <c r="B5" s="4" t="s">
        <v>3</v>
      </c>
      <c r="C5" s="4">
        <v>25</v>
      </c>
      <c r="D5" s="9">
        <v>13</v>
      </c>
      <c r="E5" s="10">
        <f>C5*D5</f>
        <v>325</v>
      </c>
    </row>
    <row r="6" spans="2:5" ht="20.100000000000001" customHeight="1" x14ac:dyDescent="0.25">
      <c r="B6" s="4" t="s">
        <v>4</v>
      </c>
      <c r="C6" s="4">
        <v>25</v>
      </c>
      <c r="D6" s="9">
        <v>18</v>
      </c>
      <c r="E6" s="10">
        <f t="shared" ref="E6:E7" si="0">C6*D6</f>
        <v>450</v>
      </c>
    </row>
    <row r="7" spans="2:5" ht="20.100000000000001" customHeight="1" x14ac:dyDescent="0.25">
      <c r="B7" s="4" t="s">
        <v>5</v>
      </c>
      <c r="C7" s="4">
        <v>25</v>
      </c>
      <c r="D7" s="9">
        <v>22</v>
      </c>
      <c r="E7" s="10">
        <f t="shared" si="0"/>
        <v>550</v>
      </c>
    </row>
    <row r="8" spans="2:5" ht="20.100000000000001" customHeight="1" x14ac:dyDescent="0.25">
      <c r="B8" s="12" t="s">
        <v>6</v>
      </c>
      <c r="C8" s="12">
        <f>SUM(C5:C7)</f>
        <v>75</v>
      </c>
      <c r="D8" s="11"/>
      <c r="E8" s="13">
        <f>SUM(E5:E7)</f>
        <v>1325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B483-6AE4-47D4-AB33-5CBA3F718147}">
  <sheetPr codeName="Sheet6"/>
  <dimension ref="B2:E8"/>
  <sheetViews>
    <sheetView showGridLines="0" workbookViewId="0">
      <selection activeCell="J17" sqref="J17"/>
    </sheetView>
  </sheetViews>
  <sheetFormatPr defaultRowHeight="20.100000000000001" customHeight="1" x14ac:dyDescent="0.25"/>
  <cols>
    <col min="1" max="1" width="4.7109375" style="1" customWidth="1"/>
    <col min="2" max="2" width="11" style="1" customWidth="1"/>
    <col min="3" max="3" width="9.140625" style="1"/>
    <col min="4" max="4" width="12.7109375" style="1" customWidth="1"/>
    <col min="5" max="5" width="10.140625" style="1" bestFit="1" customWidth="1"/>
    <col min="6" max="16384" width="9.140625" style="1"/>
  </cols>
  <sheetData>
    <row r="2" spans="2:5" ht="20.100000000000001" customHeight="1" x14ac:dyDescent="0.25">
      <c r="B2" s="3" t="s">
        <v>78</v>
      </c>
      <c r="C2" s="3"/>
      <c r="D2" s="3"/>
      <c r="E2" s="3"/>
    </row>
    <row r="4" spans="2:5" ht="20.100000000000001" customHeight="1" x14ac:dyDescent="0.25">
      <c r="B4" s="8" t="s">
        <v>9</v>
      </c>
      <c r="C4" s="8" t="s">
        <v>0</v>
      </c>
      <c r="D4" s="8" t="s">
        <v>1</v>
      </c>
      <c r="E4" s="8" t="s">
        <v>2</v>
      </c>
    </row>
    <row r="5" spans="2:5" ht="20.100000000000001" customHeight="1" x14ac:dyDescent="0.25">
      <c r="B5" s="4" t="s">
        <v>3</v>
      </c>
      <c r="C5" s="4">
        <v>50</v>
      </c>
      <c r="D5" s="9">
        <v>13</v>
      </c>
      <c r="E5" s="10">
        <f>C5*D5</f>
        <v>650</v>
      </c>
    </row>
    <row r="6" spans="2:5" ht="20.100000000000001" customHeight="1" x14ac:dyDescent="0.25">
      <c r="B6" s="4" t="s">
        <v>4</v>
      </c>
      <c r="C6" s="4">
        <v>210</v>
      </c>
      <c r="D6" s="9">
        <v>18</v>
      </c>
      <c r="E6" s="10">
        <f t="shared" ref="E6:E7" si="0">C6*D6</f>
        <v>3780</v>
      </c>
    </row>
    <row r="7" spans="2:5" ht="20.100000000000001" customHeight="1" x14ac:dyDescent="0.25">
      <c r="B7" s="4" t="s">
        <v>5</v>
      </c>
      <c r="C7" s="4">
        <v>40</v>
      </c>
      <c r="D7" s="9">
        <v>22</v>
      </c>
      <c r="E7" s="10">
        <f t="shared" si="0"/>
        <v>880</v>
      </c>
    </row>
    <row r="8" spans="2:5" ht="20.100000000000001" customHeight="1" x14ac:dyDescent="0.25">
      <c r="B8" s="12" t="s">
        <v>6</v>
      </c>
      <c r="C8" s="12">
        <f>SUM(C5:C7)</f>
        <v>300</v>
      </c>
      <c r="D8" s="11"/>
      <c r="E8" s="13">
        <f>SUM(E5:E7)</f>
        <v>5310</v>
      </c>
    </row>
  </sheetData>
  <mergeCells count="1"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53A64-A951-43C8-8CE2-A6BDC75BC836}">
  <sheetPr codeName="Sheet2"/>
  <dimension ref="B2:G26"/>
  <sheetViews>
    <sheetView showGridLines="0" workbookViewId="0">
      <selection activeCell="M40" sqref="M40"/>
    </sheetView>
  </sheetViews>
  <sheetFormatPr defaultRowHeight="20.100000000000001" customHeight="1" x14ac:dyDescent="0.25"/>
  <cols>
    <col min="1" max="1" width="5" style="2" customWidth="1"/>
    <col min="2" max="2" width="17.85546875" style="2" customWidth="1"/>
    <col min="3" max="3" width="17.42578125" style="2" bestFit="1" customWidth="1"/>
    <col min="4" max="4" width="9.140625" style="2"/>
    <col min="5" max="5" width="10.5703125" style="2" bestFit="1" customWidth="1"/>
    <col min="6" max="6" width="9.140625" style="2"/>
    <col min="7" max="7" width="13.5703125" style="2" customWidth="1"/>
    <col min="8" max="16384" width="9.140625" style="2"/>
  </cols>
  <sheetData>
    <row r="2" spans="2:7" ht="20.100000000000001" customHeight="1" x14ac:dyDescent="0.25">
      <c r="B2" s="3" t="s">
        <v>10</v>
      </c>
      <c r="C2" s="3"/>
      <c r="D2" s="3"/>
      <c r="E2" s="3"/>
      <c r="F2" s="3"/>
      <c r="G2" s="3"/>
    </row>
    <row r="3" spans="2:7" ht="20.100000000000001" customHeight="1" x14ac:dyDescent="0.25">
      <c r="B3" s="14"/>
      <c r="C3" s="14"/>
      <c r="D3" s="14"/>
      <c r="E3" s="14"/>
    </row>
    <row r="4" spans="2:7" ht="20.100000000000001" customHeight="1" x14ac:dyDescent="0.25">
      <c r="B4" s="15" t="s">
        <v>11</v>
      </c>
      <c r="C4" s="16" t="s">
        <v>12</v>
      </c>
      <c r="D4" s="16" t="s">
        <v>13</v>
      </c>
      <c r="E4" s="16" t="s">
        <v>14</v>
      </c>
    </row>
    <row r="5" spans="2:7" ht="20.100000000000001" customHeight="1" x14ac:dyDescent="0.25">
      <c r="B5" s="17" t="s">
        <v>15</v>
      </c>
      <c r="C5" s="18">
        <v>58</v>
      </c>
      <c r="D5" s="18">
        <v>47</v>
      </c>
      <c r="E5" s="18">
        <v>108</v>
      </c>
    </row>
    <row r="6" spans="2:7" ht="20.100000000000001" customHeight="1" x14ac:dyDescent="0.25">
      <c r="B6" s="17" t="s">
        <v>16</v>
      </c>
      <c r="C6" s="18">
        <v>87</v>
      </c>
      <c r="D6" s="18">
        <v>46</v>
      </c>
      <c r="E6" s="18">
        <v>100</v>
      </c>
    </row>
    <row r="7" spans="2:7" ht="20.100000000000001" customHeight="1" x14ac:dyDescent="0.25">
      <c r="B7" s="17" t="s">
        <v>17</v>
      </c>
      <c r="C7" s="18">
        <v>121</v>
      </c>
      <c r="D7" s="18">
        <v>30</v>
      </c>
      <c r="E7" s="18">
        <v>57</v>
      </c>
    </row>
    <row r="8" spans="2:7" ht="20.100000000000001" customHeight="1" x14ac:dyDescent="0.25">
      <c r="B8" s="17" t="s">
        <v>18</v>
      </c>
      <c r="C8" s="18">
        <v>149</v>
      </c>
      <c r="D8" s="18">
        <v>66</v>
      </c>
      <c r="E8" s="18">
        <v>83</v>
      </c>
    </row>
    <row r="9" spans="2:7" ht="20.100000000000001" customHeight="1" x14ac:dyDescent="0.25">
      <c r="B9" s="17" t="s">
        <v>19</v>
      </c>
      <c r="C9" s="18">
        <v>62</v>
      </c>
      <c r="D9" s="18">
        <v>115</v>
      </c>
      <c r="E9" s="18">
        <v>164</v>
      </c>
    </row>
    <row r="10" spans="2:7" ht="20.100000000000001" customHeight="1" x14ac:dyDescent="0.25">
      <c r="B10" s="17" t="s">
        <v>20</v>
      </c>
      <c r="C10" s="18">
        <v>128</v>
      </c>
      <c r="D10" s="18">
        <v>28</v>
      </c>
      <c r="E10" s="18">
        <v>38</v>
      </c>
    </row>
    <row r="12" spans="2:7" ht="20.100000000000001" customHeight="1" x14ac:dyDescent="0.25">
      <c r="B12" s="19" t="s">
        <v>21</v>
      </c>
      <c r="C12" s="20" t="s">
        <v>22</v>
      </c>
      <c r="D12" s="20" t="s">
        <v>23</v>
      </c>
      <c r="E12" s="20"/>
      <c r="F12" s="20"/>
      <c r="G12" s="20" t="s">
        <v>24</v>
      </c>
    </row>
    <row r="13" spans="2:7" ht="20.100000000000001" customHeight="1" x14ac:dyDescent="0.25">
      <c r="B13" s="19"/>
      <c r="C13" s="20"/>
      <c r="D13" s="21" t="s">
        <v>12</v>
      </c>
      <c r="E13" s="21" t="s">
        <v>13</v>
      </c>
      <c r="F13" s="21" t="s">
        <v>14</v>
      </c>
      <c r="G13" s="20"/>
    </row>
    <row r="14" spans="2:7" ht="20.100000000000001" customHeight="1" x14ac:dyDescent="0.25">
      <c r="B14" s="4" t="s">
        <v>15</v>
      </c>
      <c r="C14" s="4">
        <v>150</v>
      </c>
      <c r="D14" s="22">
        <v>150</v>
      </c>
      <c r="E14" s="22">
        <v>0</v>
      </c>
      <c r="F14" s="22">
        <v>0</v>
      </c>
      <c r="G14" s="23">
        <f>SUM(D14:F14)</f>
        <v>150</v>
      </c>
    </row>
    <row r="15" spans="2:7" ht="20.100000000000001" customHeight="1" x14ac:dyDescent="0.25">
      <c r="B15" s="4" t="s">
        <v>16</v>
      </c>
      <c r="C15" s="4">
        <v>225</v>
      </c>
      <c r="D15" s="22">
        <v>0</v>
      </c>
      <c r="E15" s="22">
        <v>225</v>
      </c>
      <c r="F15" s="22">
        <v>0</v>
      </c>
      <c r="G15" s="23">
        <f t="shared" ref="G15:G20" si="0">SUM(D15:F15)</f>
        <v>225</v>
      </c>
    </row>
    <row r="16" spans="2:7" ht="20.100000000000001" customHeight="1" x14ac:dyDescent="0.25">
      <c r="B16" s="4" t="s">
        <v>17</v>
      </c>
      <c r="C16" s="4">
        <v>100</v>
      </c>
      <c r="D16" s="22">
        <v>0</v>
      </c>
      <c r="E16" s="22">
        <v>100</v>
      </c>
      <c r="F16" s="22">
        <v>0</v>
      </c>
      <c r="G16" s="23">
        <f t="shared" si="0"/>
        <v>100</v>
      </c>
    </row>
    <row r="17" spans="2:7" ht="20.100000000000001" customHeight="1" x14ac:dyDescent="0.25">
      <c r="B17" s="4" t="s">
        <v>18</v>
      </c>
      <c r="C17" s="4">
        <v>250</v>
      </c>
      <c r="D17" s="22">
        <v>0</v>
      </c>
      <c r="E17" s="22">
        <v>25</v>
      </c>
      <c r="F17" s="22">
        <v>225</v>
      </c>
      <c r="G17" s="23">
        <f t="shared" si="0"/>
        <v>250</v>
      </c>
    </row>
    <row r="18" spans="2:7" ht="20.100000000000001" customHeight="1" x14ac:dyDescent="0.25">
      <c r="B18" s="4" t="s">
        <v>19</v>
      </c>
      <c r="C18" s="4">
        <v>120</v>
      </c>
      <c r="D18" s="22">
        <v>120</v>
      </c>
      <c r="E18" s="22">
        <v>0</v>
      </c>
      <c r="F18" s="22">
        <v>0</v>
      </c>
      <c r="G18" s="23">
        <f t="shared" si="0"/>
        <v>120</v>
      </c>
    </row>
    <row r="19" spans="2:7" ht="20.100000000000001" customHeight="1" x14ac:dyDescent="0.25">
      <c r="B19" s="4" t="s">
        <v>20</v>
      </c>
      <c r="C19" s="4">
        <v>150</v>
      </c>
      <c r="D19" s="22">
        <v>0</v>
      </c>
      <c r="E19" s="22">
        <v>0</v>
      </c>
      <c r="F19" s="22">
        <v>150</v>
      </c>
      <c r="G19" s="23">
        <f t="shared" si="0"/>
        <v>150</v>
      </c>
    </row>
    <row r="20" spans="2:7" ht="20.100000000000001" customHeight="1" x14ac:dyDescent="0.25">
      <c r="B20" s="24" t="s">
        <v>6</v>
      </c>
      <c r="C20" s="24">
        <f>SUM(C14:C19)</f>
        <v>995</v>
      </c>
      <c r="D20" s="24">
        <f t="shared" ref="D20:G20" si="1">SUM(D14:D19)</f>
        <v>270</v>
      </c>
      <c r="E20" s="24">
        <f t="shared" si="1"/>
        <v>350</v>
      </c>
      <c r="F20" s="24">
        <f t="shared" si="1"/>
        <v>375</v>
      </c>
      <c r="G20" s="24">
        <f t="shared" si="1"/>
        <v>995</v>
      </c>
    </row>
    <row r="22" spans="2:7" ht="20.100000000000001" customHeight="1" x14ac:dyDescent="0.25">
      <c r="B22" s="25" t="s">
        <v>25</v>
      </c>
      <c r="C22" s="25"/>
      <c r="D22" s="25"/>
      <c r="E22" s="25"/>
      <c r="F22" s="25"/>
      <c r="G22" s="25"/>
    </row>
    <row r="23" spans="2:7" ht="20.100000000000001" customHeight="1" x14ac:dyDescent="0.25">
      <c r="B23" s="6" t="s">
        <v>26</v>
      </c>
      <c r="C23" s="4"/>
      <c r="D23" s="4">
        <v>400</v>
      </c>
      <c r="E23" s="4">
        <v>350</v>
      </c>
      <c r="F23" s="4">
        <v>500</v>
      </c>
      <c r="G23" s="4"/>
    </row>
    <row r="24" spans="2:7" ht="20.100000000000001" customHeight="1" x14ac:dyDescent="0.25">
      <c r="B24" s="6" t="s">
        <v>27</v>
      </c>
      <c r="C24" s="4"/>
      <c r="D24" s="26">
        <f>D23-D20</f>
        <v>130</v>
      </c>
      <c r="E24" s="26">
        <f>E23-E20</f>
        <v>0</v>
      </c>
      <c r="F24" s="26">
        <f>F23-F20</f>
        <v>125</v>
      </c>
      <c r="G24" s="4"/>
    </row>
    <row r="25" spans="2:7" ht="20.100000000000001" customHeight="1" x14ac:dyDescent="0.25">
      <c r="D25" s="27"/>
      <c r="E25" s="27"/>
      <c r="F25" s="27"/>
    </row>
    <row r="26" spans="2:7" ht="20.100000000000001" customHeight="1" x14ac:dyDescent="0.25">
      <c r="B26" s="7" t="s">
        <v>28</v>
      </c>
      <c r="C26" s="28"/>
      <c r="D26" s="29">
        <f>SUMPRODUCT(C5:C10,D14:D19)</f>
        <v>16140</v>
      </c>
      <c r="E26" s="29">
        <f t="shared" ref="E26:F26" si="2">SUMPRODUCT(D5:D10,E14:E19)</f>
        <v>15000</v>
      </c>
      <c r="F26" s="29">
        <f t="shared" si="2"/>
        <v>24375</v>
      </c>
      <c r="G26" s="30">
        <f>SUM(D26:F26)</f>
        <v>55515</v>
      </c>
    </row>
  </sheetData>
  <mergeCells count="7">
    <mergeCell ref="B22:G22"/>
    <mergeCell ref="B2:G2"/>
    <mergeCell ref="B3:E3"/>
    <mergeCell ref="B12:B13"/>
    <mergeCell ref="C12:C13"/>
    <mergeCell ref="D12:F12"/>
    <mergeCell ref="G12:G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117CC-F876-43E3-9AC3-8C3F6CE800D2}">
  <dimension ref="B1:K15"/>
  <sheetViews>
    <sheetView showGridLines="0" workbookViewId="0">
      <selection activeCell="G23" sqref="G23"/>
    </sheetView>
  </sheetViews>
  <sheetFormatPr defaultRowHeight="20.100000000000001" customHeight="1" x14ac:dyDescent="0.25"/>
  <cols>
    <col min="1" max="1" width="4.7109375" style="2" customWidth="1"/>
    <col min="2" max="2" width="17.28515625" style="2" bestFit="1" customWidth="1"/>
    <col min="3" max="3" width="16.140625" style="2" customWidth="1"/>
    <col min="4" max="4" width="21.28515625" style="2" customWidth="1"/>
    <col min="5" max="5" width="14.28515625" style="2" customWidth="1"/>
    <col min="6" max="6" width="20.140625" style="2" customWidth="1"/>
    <col min="7" max="10" width="9.140625" style="2"/>
    <col min="11" max="11" width="6.140625" style="2" bestFit="1" customWidth="1"/>
    <col min="12" max="16384" width="9.140625" style="2"/>
  </cols>
  <sheetData>
    <row r="1" spans="2:11" ht="20.100000000000001" customHeight="1" x14ac:dyDescent="0.25">
      <c r="I1" s="31"/>
      <c r="J1" s="31"/>
      <c r="K1" s="31">
        <f>MAX($E$13)</f>
        <v>8.3299999999999999E-2</v>
      </c>
    </row>
    <row r="2" spans="2:11" ht="20.100000000000001" customHeight="1" x14ac:dyDescent="0.25">
      <c r="B2" s="3" t="s">
        <v>29</v>
      </c>
      <c r="C2" s="3"/>
      <c r="D2" s="3"/>
      <c r="E2" s="3"/>
      <c r="F2" s="3"/>
      <c r="I2" s="31"/>
      <c r="J2" s="31"/>
      <c r="K2" s="31"/>
    </row>
    <row r="3" spans="2:11" ht="20.100000000000001" customHeight="1" x14ac:dyDescent="0.25">
      <c r="K3" s="2">
        <f>COUNT($D$6:$D$10)</f>
        <v>5</v>
      </c>
    </row>
    <row r="4" spans="2:11" ht="20.100000000000001" customHeight="1" x14ac:dyDescent="0.25">
      <c r="B4" s="32" t="s">
        <v>30</v>
      </c>
      <c r="C4" s="10">
        <v>5000000</v>
      </c>
      <c r="K4" s="2" t="b">
        <f>$D$11=$C$4</f>
        <v>1</v>
      </c>
    </row>
    <row r="5" spans="2:11" ht="20.100000000000001" customHeight="1" x14ac:dyDescent="0.25">
      <c r="B5" s="33" t="s">
        <v>31</v>
      </c>
      <c r="C5" s="34" t="s">
        <v>32</v>
      </c>
      <c r="D5" s="34" t="s">
        <v>33</v>
      </c>
      <c r="E5" s="34" t="s">
        <v>34</v>
      </c>
      <c r="F5" s="34" t="s">
        <v>35</v>
      </c>
      <c r="K5" s="2" t="b">
        <f>$D$6&gt;=$D$7*3</f>
        <v>0</v>
      </c>
    </row>
    <row r="6" spans="2:11" ht="20.100000000000001" customHeight="1" x14ac:dyDescent="0.25">
      <c r="B6" s="4" t="s">
        <v>36</v>
      </c>
      <c r="C6" s="35">
        <v>6.9000000000000006E-2</v>
      </c>
      <c r="D6" s="36">
        <v>1000000</v>
      </c>
      <c r="E6" s="36">
        <f>D6*C6</f>
        <v>69000</v>
      </c>
      <c r="F6" s="35">
        <f t="shared" ref="F6:F11" si="0">D6/$D$11</f>
        <v>0.2</v>
      </c>
      <c r="K6" s="2" t="b">
        <f>$E$15&gt;=0.15</f>
        <v>1</v>
      </c>
    </row>
    <row r="7" spans="2:11" ht="20.100000000000001" customHeight="1" x14ac:dyDescent="0.25">
      <c r="B7" s="4" t="s">
        <v>37</v>
      </c>
      <c r="C7" s="35">
        <v>8.2500000000000004E-2</v>
      </c>
      <c r="D7" s="36">
        <v>1000000</v>
      </c>
      <c r="E7" s="36">
        <f>D7*C7</f>
        <v>82500</v>
      </c>
      <c r="F7" s="35">
        <f t="shared" si="0"/>
        <v>0.2</v>
      </c>
      <c r="K7" s="2" t="b">
        <f>$F$9&lt;=0.25</f>
        <v>1</v>
      </c>
    </row>
    <row r="8" spans="2:11" ht="20.100000000000001" customHeight="1" x14ac:dyDescent="0.25">
      <c r="B8" s="4" t="s">
        <v>38</v>
      </c>
      <c r="C8" s="35">
        <v>8.8999999999999996E-2</v>
      </c>
      <c r="D8" s="36">
        <v>1000000</v>
      </c>
      <c r="E8" s="36">
        <f>D8*C8</f>
        <v>89000</v>
      </c>
      <c r="F8" s="35">
        <f t="shared" si="0"/>
        <v>0.2</v>
      </c>
      <c r="K8" s="2" t="b">
        <f>$F$10&gt;=0.1</f>
        <v>1</v>
      </c>
    </row>
    <row r="9" spans="2:11" ht="20.100000000000001" customHeight="1" x14ac:dyDescent="0.25">
      <c r="B9" s="4" t="s">
        <v>39</v>
      </c>
      <c r="C9" s="35">
        <v>0.13</v>
      </c>
      <c r="D9" s="36">
        <v>1000000</v>
      </c>
      <c r="E9" s="36">
        <f>D9*C9</f>
        <v>130000</v>
      </c>
      <c r="F9" s="35">
        <f t="shared" si="0"/>
        <v>0.2</v>
      </c>
      <c r="K9" s="2">
        <f>{100,100,0.0001,0.05,FALSE,FALSE,TRUE,1,1,1,0.0001,TRUE}</f>
        <v>100</v>
      </c>
    </row>
    <row r="10" spans="2:11" ht="20.100000000000001" customHeight="1" x14ac:dyDescent="0.25">
      <c r="B10" s="4" t="s">
        <v>40</v>
      </c>
      <c r="C10" s="35">
        <v>4.5999999999999999E-2</v>
      </c>
      <c r="D10" s="36">
        <v>1000000</v>
      </c>
      <c r="E10" s="36">
        <f>D10*C10</f>
        <v>46000</v>
      </c>
      <c r="F10" s="35">
        <f t="shared" si="0"/>
        <v>0.2</v>
      </c>
      <c r="K10" s="2">
        <f>{100,100,1,100,0,FALSE,TRUE,0.075,0,0,TRUE,30}</f>
        <v>100</v>
      </c>
    </row>
    <row r="11" spans="2:11" ht="20.100000000000001" customHeight="1" x14ac:dyDescent="0.25">
      <c r="B11" s="5" t="s">
        <v>41</v>
      </c>
      <c r="C11" s="35"/>
      <c r="D11" s="36">
        <f>SUM(D6:D10)</f>
        <v>5000000</v>
      </c>
      <c r="E11" s="36">
        <f>SUM(E6:E10)</f>
        <v>416500</v>
      </c>
      <c r="F11" s="35">
        <f t="shared" si="0"/>
        <v>1</v>
      </c>
    </row>
    <row r="12" spans="2:11" ht="20.100000000000001" customHeight="1" thickBot="1" x14ac:dyDescent="0.3"/>
    <row r="13" spans="2:11" ht="20.100000000000001" customHeight="1" thickBot="1" x14ac:dyDescent="0.3">
      <c r="D13" s="37" t="s">
        <v>42</v>
      </c>
      <c r="E13" s="38">
        <f>E11/$C$4</f>
        <v>8.3299999999999999E-2</v>
      </c>
    </row>
    <row r="14" spans="2:11" ht="20.100000000000001" customHeight="1" thickBot="1" x14ac:dyDescent="0.3"/>
    <row r="15" spans="2:11" ht="20.100000000000001" customHeight="1" thickBot="1" x14ac:dyDescent="0.3">
      <c r="D15" s="37" t="s">
        <v>43</v>
      </c>
      <c r="E15" s="38">
        <f>F6+F7</f>
        <v>0.4</v>
      </c>
    </row>
  </sheetData>
  <scenarios current="0" show="1">
    <scenario name="Start with 1" locked="1" count="5" user="Author" comment="Solver Model">
      <inputCells r="D6" val="1250000.58663099"/>
      <inputCells r="D7" val="0"/>
      <inputCells r="D8" val="1250000.2020156"/>
      <inputCells r="D9" val="1249999.00934281"/>
      <inputCells r="D10" val="1250000.2020156"/>
    </scenario>
    <scenario name="Start with 1 million" locked="1" count="5" user="Author" comment="Solver Model">
      <inputCells r="D6" val="562500"/>
      <inputCells r="D7" val="187500"/>
      <inputCells r="D8" val="2499999.93996257"/>
      <inputCells r="D9" val="1250000.04253218"/>
      <inputCells r="D10" val="500000.017505252"/>
    </scenario>
    <scenario name="Start with 5 million" locked="1" count="5" user="Author" comment="Solver Model">
      <inputCells r="D6" val="562499.999999958"/>
      <inputCells r="D7" val="187499.999999986"/>
      <inputCells r="D8" val="2500000.50923496"/>
      <inputCells r="D9" val="1249999.46571611"/>
      <inputCells r="D10" val="500000.025048623"/>
    </scenario>
    <scenario name="Start with 500K" locked="1" count="5" user="Author" comment="Solver Model">
      <inputCells r="D6" val="562500.039488669"/>
      <inputCells r="D7" val="187500.01316289"/>
      <inputCells r="D8" val="2500000.28416026"/>
      <inputCells r="D9" val="1250000.11553789"/>
      <inputCells r="D10" val="500000.047672347"/>
    </scenario>
    <scenario name="Start with 100" locked="1" count="5" user="Author" comment="Solver Model">
      <inputCells r="D6" val="1250028.84615404"/>
      <inputCells r="D7" val="0"/>
      <inputCells r="D8" val="1249990.38461532"/>
      <inputCells r="D9" val="1249990.38461532"/>
      <inputCells r="D10" val="1249990.38461532"/>
    </scenario>
    <scenario name="Start with 2 million" locked="1" count="5" user="Author" comment="Solver Model">
      <inputCells r="D6" val="562499.983236174"/>
      <inputCells r="D7" val="187499.994412058"/>
      <inputCells r="D8" val="2500000.02952998"/>
      <inputCells r="D9" val="1249999.99549791"/>
      <inputCells r="D10" val="499999.997323729"/>
    </scenario>
    <scenario name="sample" count="5" user="Author" comment="Created by Author on 9/8/2022">
      <inputCells r="D6" val="562500" numFmtId="3"/>
      <inputCells r="D7" val="187500" numFmtId="3"/>
      <inputCells r="D8" val="2499999.95774781" numFmtId="3"/>
      <inputCells r="D9" val="1250000.03485043" numFmtId="3"/>
      <inputCells r="D10" val="500000.007401763" numFmtId="3"/>
    </scenario>
  </scenarios>
  <mergeCells count="1">
    <mergeCell ref="B2:F2"/>
  </mergeCells>
  <printOptions gridLinesSet="0"/>
  <pageMargins left="0.75" right="0.75" top="1" bottom="1" header="0.5" footer="0.5"/>
  <pageSetup orientation="portrait" horizontalDpi="0" verticalDpi="0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B88F5-F39B-4E31-9360-BC32D0EF8848}">
  <dimension ref="B1:K15"/>
  <sheetViews>
    <sheetView showGridLines="0" workbookViewId="0">
      <selection activeCell="E15" sqref="E15"/>
    </sheetView>
  </sheetViews>
  <sheetFormatPr defaultRowHeight="20.100000000000001" customHeight="1" x14ac:dyDescent="0.25"/>
  <cols>
    <col min="1" max="1" width="4.7109375" style="2" customWidth="1"/>
    <col min="2" max="2" width="17.28515625" style="2" bestFit="1" customWidth="1"/>
    <col min="3" max="3" width="16.140625" style="2" customWidth="1"/>
    <col min="4" max="4" width="21.28515625" style="2" customWidth="1"/>
    <col min="5" max="5" width="14.28515625" style="2" customWidth="1"/>
    <col min="6" max="6" width="20.140625" style="2" customWidth="1"/>
    <col min="7" max="10" width="9.140625" style="2"/>
    <col min="11" max="11" width="6.140625" style="2" bestFit="1" customWidth="1"/>
    <col min="12" max="16384" width="9.140625" style="2"/>
  </cols>
  <sheetData>
    <row r="1" spans="2:11" ht="20.100000000000001" customHeight="1" x14ac:dyDescent="0.25">
      <c r="I1" s="31"/>
      <c r="J1" s="31"/>
      <c r="K1" s="31">
        <f>MAX($E$13)</f>
        <v>9.2456250222118369E-2</v>
      </c>
    </row>
    <row r="2" spans="2:11" ht="20.100000000000001" customHeight="1" x14ac:dyDescent="0.25">
      <c r="B2" s="3" t="s">
        <v>29</v>
      </c>
      <c r="C2" s="3"/>
      <c r="D2" s="3"/>
      <c r="E2" s="3"/>
      <c r="F2" s="3"/>
      <c r="I2" s="31"/>
      <c r="J2" s="31"/>
      <c r="K2" s="31"/>
    </row>
    <row r="3" spans="2:11" ht="20.100000000000001" customHeight="1" x14ac:dyDescent="0.25">
      <c r="K3" s="2">
        <f>COUNT($D$6:$D$10)</f>
        <v>5</v>
      </c>
    </row>
    <row r="4" spans="2:11" ht="20.100000000000001" customHeight="1" x14ac:dyDescent="0.25">
      <c r="B4" s="32" t="s">
        <v>30</v>
      </c>
      <c r="C4" s="10">
        <v>5000000</v>
      </c>
      <c r="K4" s="2" t="b">
        <f>$D$11=$C$4</f>
        <v>1</v>
      </c>
    </row>
    <row r="5" spans="2:11" ht="20.100000000000001" customHeight="1" x14ac:dyDescent="0.25">
      <c r="B5" s="33" t="s">
        <v>31</v>
      </c>
      <c r="C5" s="34" t="s">
        <v>32</v>
      </c>
      <c r="D5" s="34" t="s">
        <v>33</v>
      </c>
      <c r="E5" s="34" t="s">
        <v>34</v>
      </c>
      <c r="F5" s="34" t="s">
        <v>35</v>
      </c>
      <c r="K5" s="2" t="b">
        <f>$D$6&gt;=$D$7*3</f>
        <v>1</v>
      </c>
    </row>
    <row r="6" spans="2:11" ht="20.100000000000001" customHeight="1" x14ac:dyDescent="0.25">
      <c r="B6" s="4" t="s">
        <v>36</v>
      </c>
      <c r="C6" s="35">
        <v>6.9000000000000006E-2</v>
      </c>
      <c r="D6" s="36">
        <v>562500</v>
      </c>
      <c r="E6" s="36">
        <f>D6*C6</f>
        <v>38812.5</v>
      </c>
      <c r="F6" s="35">
        <f t="shared" ref="F6:F11" si="0">D6/$D$11</f>
        <v>0.11249999999999998</v>
      </c>
      <c r="K6" s="2" t="b">
        <f>$E$15&gt;=0.15</f>
        <v>1</v>
      </c>
    </row>
    <row r="7" spans="2:11" ht="20.100000000000001" customHeight="1" x14ac:dyDescent="0.25">
      <c r="B7" s="4" t="s">
        <v>37</v>
      </c>
      <c r="C7" s="35">
        <v>8.2500000000000004E-2</v>
      </c>
      <c r="D7" s="36">
        <v>187499.99999999991</v>
      </c>
      <c r="E7" s="36">
        <f>D7*C7</f>
        <v>15468.749999999993</v>
      </c>
      <c r="F7" s="35">
        <f t="shared" si="0"/>
        <v>3.7499999999999978E-2</v>
      </c>
      <c r="K7" s="2" t="b">
        <f>$F$9&lt;=0.25</f>
        <v>0</v>
      </c>
    </row>
    <row r="8" spans="2:11" ht="20.100000000000001" customHeight="1" x14ac:dyDescent="0.25">
      <c r="B8" s="4" t="s">
        <v>38</v>
      </c>
      <c r="C8" s="35">
        <v>8.8999999999999996E-2</v>
      </c>
      <c r="D8" s="36">
        <v>2499999.9577478063</v>
      </c>
      <c r="E8" s="36">
        <f>D8*C8</f>
        <v>222499.99623955475</v>
      </c>
      <c r="F8" s="35">
        <f t="shared" si="0"/>
        <v>0.49999999154956115</v>
      </c>
      <c r="K8" s="2" t="b">
        <f>$F$10&gt;=0.1</f>
        <v>1</v>
      </c>
    </row>
    <row r="9" spans="2:11" ht="20.100000000000001" customHeight="1" x14ac:dyDescent="0.25">
      <c r="B9" s="4" t="s">
        <v>39</v>
      </c>
      <c r="C9" s="35">
        <v>0.13</v>
      </c>
      <c r="D9" s="36">
        <v>1250000.0348504307</v>
      </c>
      <c r="E9" s="36">
        <f>D9*C9</f>
        <v>162500.00453055601</v>
      </c>
      <c r="F9" s="35">
        <f t="shared" si="0"/>
        <v>0.25000000697008606</v>
      </c>
      <c r="K9" s="2">
        <f>{100,100,0.0001,0.05,FALSE,FALSE,TRUE,1,1,1,0.0001,TRUE}</f>
        <v>100</v>
      </c>
    </row>
    <row r="10" spans="2:11" ht="20.100000000000001" customHeight="1" x14ac:dyDescent="0.25">
      <c r="B10" s="4" t="s">
        <v>40</v>
      </c>
      <c r="C10" s="35">
        <v>4.5999999999999999E-2</v>
      </c>
      <c r="D10" s="36">
        <v>500000.00740176329</v>
      </c>
      <c r="E10" s="36">
        <f>D10*C10</f>
        <v>23000.00034048111</v>
      </c>
      <c r="F10" s="35">
        <f t="shared" si="0"/>
        <v>0.10000000148035264</v>
      </c>
      <c r="K10" s="2">
        <f>{100,100,1,100,0,FALSE,TRUE,0.075,0,0,TRUE,30}</f>
        <v>100</v>
      </c>
    </row>
    <row r="11" spans="2:11" ht="20.100000000000001" customHeight="1" x14ac:dyDescent="0.25">
      <c r="B11" s="5" t="s">
        <v>41</v>
      </c>
      <c r="C11" s="35"/>
      <c r="D11" s="36">
        <f>SUM(D6:D10)</f>
        <v>5000000.0000000009</v>
      </c>
      <c r="E11" s="36">
        <f>SUM(E6:E10)</f>
        <v>462281.25111059187</v>
      </c>
      <c r="F11" s="35">
        <f t="shared" si="0"/>
        <v>1</v>
      </c>
    </row>
    <row r="12" spans="2:11" ht="20.100000000000001" customHeight="1" thickBot="1" x14ac:dyDescent="0.3"/>
    <row r="13" spans="2:11" ht="20.100000000000001" customHeight="1" thickBot="1" x14ac:dyDescent="0.3">
      <c r="D13" s="37" t="s">
        <v>42</v>
      </c>
      <c r="E13" s="38">
        <f>E11/$C$4</f>
        <v>9.2456250222118369E-2</v>
      </c>
    </row>
    <row r="14" spans="2:11" ht="20.100000000000001" customHeight="1" thickBot="1" x14ac:dyDescent="0.3"/>
    <row r="15" spans="2:11" ht="20.100000000000001" customHeight="1" thickBot="1" x14ac:dyDescent="0.3">
      <c r="D15" s="37" t="s">
        <v>43</v>
      </c>
      <c r="E15" s="38">
        <f>F6+F7</f>
        <v>0.14999999999999997</v>
      </c>
    </row>
  </sheetData>
  <scenarios current="0" show="1">
    <scenario name="Start with 1" locked="1" count="5" user="Author" comment="Solver Model">
      <inputCells r="D6" val="1250000.58663099"/>
      <inputCells r="D7" val="0"/>
      <inputCells r="D8" val="1250000.2020156"/>
      <inputCells r="D9" val="1249999.00934281"/>
      <inputCells r="D10" val="1250000.2020156"/>
    </scenario>
    <scenario name="Start with 1 million" locked="1" count="5" user="Author" comment="Solver Model">
      <inputCells r="D6" val="562500"/>
      <inputCells r="D7" val="187500"/>
      <inputCells r="D8" val="2499999.93996257"/>
      <inputCells r="D9" val="1250000.04253218"/>
      <inputCells r="D10" val="500000.017505252"/>
    </scenario>
    <scenario name="Start with 5 million" locked="1" count="5" user="Author" comment="Solver Model">
      <inputCells r="D6" val="562499.999999958"/>
      <inputCells r="D7" val="187499.999999986"/>
      <inputCells r="D8" val="2500000.50923496"/>
      <inputCells r="D9" val="1249999.46571611"/>
      <inputCells r="D10" val="500000.025048623"/>
    </scenario>
    <scenario name="Start with 500K" locked="1" count="5" user="Author" comment="Solver Model">
      <inputCells r="D6" val="562500.039488669"/>
      <inputCells r="D7" val="187500.01316289"/>
      <inputCells r="D8" val="2500000.28416026"/>
      <inputCells r="D9" val="1250000.11553789"/>
      <inputCells r="D10" val="500000.047672347"/>
    </scenario>
    <scenario name="Start with 100" locked="1" count="5" user="Author" comment="Solver Model">
      <inputCells r="D6" val="1250028.84615404"/>
      <inputCells r="D7" val="0"/>
      <inputCells r="D8" val="1249990.38461532"/>
      <inputCells r="D9" val="1249990.38461532"/>
      <inputCells r="D10" val="1249990.38461532"/>
    </scenario>
    <scenario name="Start with 2 million" locked="1" count="5" user="Author" comment="Solver Model">
      <inputCells r="D6" val="562499.983236174"/>
      <inputCells r="D7" val="187499.994412058"/>
      <inputCells r="D8" val="2500000.02952998"/>
      <inputCells r="D9" val="1249999.99549791"/>
      <inputCells r="D10" val="499999.997323729"/>
    </scenario>
    <scenario name="sample" count="5" user="Author" comment="Created by Author on 9/8/2022">
      <inputCells r="D6" val="562500" numFmtId="3"/>
      <inputCells r="D7" val="187500" numFmtId="3"/>
      <inputCells r="D8" val="2499999.95774781" numFmtId="3"/>
      <inputCells r="D9" val="1250000.03485043" numFmtId="3"/>
      <inputCells r="D10" val="500000.007401763" numFmtId="3"/>
    </scenario>
  </scenarios>
  <mergeCells count="1">
    <mergeCell ref="B2:F2"/>
  </mergeCells>
  <printOptions gridLinesSet="0"/>
  <pageMargins left="0.75" right="0.75" top="1" bottom="1" header="0.5" footer="0.5"/>
  <pageSetup orientation="portrait" horizontalDpi="0" verticalDpi="0" r:id="rId1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D420-68BB-4ECA-AECE-98830F144B0F}">
  <dimension ref="B2:G16"/>
  <sheetViews>
    <sheetView showGridLines="0" topLeftCell="A3" workbookViewId="0">
      <selection activeCell="N24" sqref="N24"/>
    </sheetView>
  </sheetViews>
  <sheetFormatPr defaultRowHeight="20.100000000000001" customHeight="1" x14ac:dyDescent="0.25"/>
  <cols>
    <col min="1" max="1" width="4.7109375" style="2" customWidth="1"/>
    <col min="2" max="7" width="12.7109375" style="2" customWidth="1"/>
    <col min="8" max="8" width="9.140625" style="2" customWidth="1"/>
    <col min="9" max="16384" width="9.140625" style="2"/>
  </cols>
  <sheetData>
    <row r="2" spans="2:7" ht="20.100000000000001" customHeight="1" x14ac:dyDescent="0.25">
      <c r="B2" s="47" t="s">
        <v>44</v>
      </c>
      <c r="C2" s="47"/>
      <c r="D2" s="47"/>
      <c r="E2" s="47"/>
      <c r="F2" s="47"/>
      <c r="G2" s="47"/>
    </row>
    <row r="4" spans="2:7" ht="20.100000000000001" customHeight="1" x14ac:dyDescent="0.25">
      <c r="B4" s="40" t="s">
        <v>45</v>
      </c>
      <c r="C4" s="40"/>
    </row>
    <row r="5" spans="2:7" ht="20.100000000000001" customHeight="1" x14ac:dyDescent="0.25">
      <c r="B5" s="48" t="s">
        <v>46</v>
      </c>
      <c r="C5" s="48" t="s">
        <v>47</v>
      </c>
      <c r="D5" s="48" t="s">
        <v>48</v>
      </c>
    </row>
    <row r="6" spans="2:7" ht="20.100000000000001" customHeight="1" x14ac:dyDescent="0.25">
      <c r="B6" s="4">
        <v>10</v>
      </c>
      <c r="C6" s="4">
        <v>25</v>
      </c>
      <c r="D6" s="4">
        <v>0</v>
      </c>
    </row>
    <row r="8" spans="2:7" ht="20.100000000000001" customHeight="1" x14ac:dyDescent="0.25">
      <c r="B8" s="40" t="s">
        <v>7</v>
      </c>
      <c r="C8" s="40"/>
    </row>
    <row r="9" spans="2:7" ht="20.100000000000001" customHeight="1" x14ac:dyDescent="0.25">
      <c r="B9" s="48" t="s">
        <v>46</v>
      </c>
      <c r="C9" s="48" t="s">
        <v>47</v>
      </c>
      <c r="D9" s="48" t="s">
        <v>48</v>
      </c>
      <c r="E9" s="48" t="s">
        <v>6</v>
      </c>
      <c r="F9" s="48" t="s">
        <v>49</v>
      </c>
      <c r="G9" s="48" t="s">
        <v>50</v>
      </c>
    </row>
    <row r="10" spans="2:7" ht="20.100000000000001" customHeight="1" x14ac:dyDescent="0.25">
      <c r="B10" s="4">
        <v>1</v>
      </c>
      <c r="C10" s="4">
        <v>1</v>
      </c>
      <c r="D10" s="4">
        <v>1</v>
      </c>
      <c r="E10" s="4">
        <f>SUMPRODUCT($B$6:$D$6,B10:D10)</f>
        <v>35</v>
      </c>
      <c r="F10" s="4" t="s">
        <v>51</v>
      </c>
      <c r="G10" s="4">
        <v>35</v>
      </c>
    </row>
    <row r="11" spans="2:7" ht="20.100000000000001" customHeight="1" x14ac:dyDescent="0.25">
      <c r="B11" s="4">
        <v>1</v>
      </c>
      <c r="C11" s="4">
        <v>0</v>
      </c>
      <c r="D11" s="4">
        <v>-8</v>
      </c>
      <c r="E11" s="4">
        <f t="shared" ref="E11:E12" si="0">SUMPRODUCT($B$6:$D$6,B11:D11)</f>
        <v>10</v>
      </c>
      <c r="F11" s="4" t="s">
        <v>51</v>
      </c>
      <c r="G11" s="4">
        <v>12</v>
      </c>
    </row>
    <row r="12" spans="2:7" ht="20.100000000000001" customHeight="1" x14ac:dyDescent="0.25">
      <c r="B12" s="4">
        <v>0</v>
      </c>
      <c r="C12" s="4">
        <v>1</v>
      </c>
      <c r="D12" s="4">
        <v>15</v>
      </c>
      <c r="E12" s="4">
        <f t="shared" si="0"/>
        <v>25</v>
      </c>
      <c r="F12" s="4" t="s">
        <v>51</v>
      </c>
      <c r="G12" s="4">
        <v>25</v>
      </c>
    </row>
    <row r="14" spans="2:7" ht="20.100000000000001" customHeight="1" x14ac:dyDescent="0.25">
      <c r="B14" s="40" t="s">
        <v>8</v>
      </c>
      <c r="C14" s="40"/>
    </row>
    <row r="15" spans="2:7" ht="20.100000000000001" customHeight="1" x14ac:dyDescent="0.25">
      <c r="B15" s="48" t="s">
        <v>46</v>
      </c>
      <c r="C15" s="48" t="s">
        <v>47</v>
      </c>
      <c r="D15" s="48" t="s">
        <v>48</v>
      </c>
      <c r="E15" s="48" t="s">
        <v>6</v>
      </c>
    </row>
    <row r="16" spans="2:7" ht="20.100000000000001" customHeight="1" x14ac:dyDescent="0.25">
      <c r="B16" s="4">
        <v>10</v>
      </c>
      <c r="C16" s="4">
        <v>12</v>
      </c>
      <c r="D16" s="4">
        <v>0</v>
      </c>
      <c r="E16" s="4">
        <f>SUMPRODUCT($B$6:$D$6,B16:D16)</f>
        <v>400</v>
      </c>
    </row>
  </sheetData>
  <mergeCells count="4">
    <mergeCell ref="B2:G2"/>
    <mergeCell ref="B4:C4"/>
    <mergeCell ref="B8:C8"/>
    <mergeCell ref="B14:C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E60AB-60EB-44D0-B070-CBB88C13B897}">
  <dimension ref="B2:G16"/>
  <sheetViews>
    <sheetView showGridLines="0" workbookViewId="0">
      <selection activeCell="N26" sqref="N26"/>
    </sheetView>
  </sheetViews>
  <sheetFormatPr defaultRowHeight="20.100000000000001" customHeight="1" x14ac:dyDescent="0.25"/>
  <cols>
    <col min="1" max="1" width="4.7109375" style="2" customWidth="1"/>
    <col min="2" max="7" width="12.7109375" style="2" customWidth="1"/>
    <col min="8" max="8" width="9.140625" style="2" customWidth="1"/>
    <col min="9" max="16384" width="9.140625" style="2"/>
  </cols>
  <sheetData>
    <row r="2" spans="2:7" ht="20.100000000000001" customHeight="1" thickBot="1" x14ac:dyDescent="0.3">
      <c r="B2" s="39" t="s">
        <v>44</v>
      </c>
      <c r="C2" s="39"/>
      <c r="D2" s="39"/>
      <c r="E2" s="39"/>
      <c r="F2" s="39"/>
      <c r="G2" s="39"/>
    </row>
    <row r="3" spans="2:7" ht="20.100000000000001" customHeight="1" thickTop="1" x14ac:dyDescent="0.25"/>
    <row r="4" spans="2:7" ht="20.100000000000001" customHeight="1" x14ac:dyDescent="0.25">
      <c r="B4" s="40" t="s">
        <v>45</v>
      </c>
      <c r="C4" s="40"/>
    </row>
    <row r="5" spans="2:7" ht="20.100000000000001" customHeight="1" x14ac:dyDescent="0.25">
      <c r="B5" s="41" t="s">
        <v>46</v>
      </c>
      <c r="C5" s="42" t="s">
        <v>47</v>
      </c>
      <c r="D5" s="43" t="s">
        <v>48</v>
      </c>
    </row>
    <row r="6" spans="2:7" ht="20.100000000000001" customHeight="1" x14ac:dyDescent="0.25">
      <c r="B6" s="4"/>
      <c r="C6" s="4"/>
      <c r="D6" s="4"/>
    </row>
    <row r="8" spans="2:7" ht="20.100000000000001" customHeight="1" x14ac:dyDescent="0.25">
      <c r="B8" s="40" t="s">
        <v>7</v>
      </c>
      <c r="C8" s="40"/>
    </row>
    <row r="9" spans="2:7" ht="20.100000000000001" customHeight="1" x14ac:dyDescent="0.25">
      <c r="B9" s="41" t="s">
        <v>46</v>
      </c>
      <c r="C9" s="42" t="s">
        <v>47</v>
      </c>
      <c r="D9" s="43" t="s">
        <v>48</v>
      </c>
      <c r="E9" s="44" t="s">
        <v>6</v>
      </c>
      <c r="F9" s="45" t="s">
        <v>49</v>
      </c>
      <c r="G9" s="46" t="s">
        <v>50</v>
      </c>
    </row>
    <row r="10" spans="2:7" ht="20.100000000000001" customHeight="1" x14ac:dyDescent="0.25">
      <c r="B10" s="4"/>
      <c r="C10" s="4"/>
      <c r="D10" s="4"/>
      <c r="E10" s="4"/>
      <c r="F10" s="4"/>
      <c r="G10" s="4"/>
    </row>
    <row r="11" spans="2:7" ht="20.100000000000001" customHeight="1" x14ac:dyDescent="0.25">
      <c r="B11" s="4"/>
      <c r="C11" s="4"/>
      <c r="D11" s="4"/>
      <c r="E11" s="4"/>
      <c r="F11" s="4"/>
      <c r="G11" s="4"/>
    </row>
    <row r="12" spans="2:7" ht="20.100000000000001" customHeight="1" x14ac:dyDescent="0.25">
      <c r="B12" s="4"/>
      <c r="C12" s="4"/>
      <c r="D12" s="4"/>
      <c r="E12" s="4"/>
      <c r="F12" s="4"/>
      <c r="G12" s="4"/>
    </row>
    <row r="14" spans="2:7" ht="20.100000000000001" customHeight="1" x14ac:dyDescent="0.25">
      <c r="B14" s="40" t="s">
        <v>8</v>
      </c>
      <c r="C14" s="40"/>
    </row>
    <row r="15" spans="2:7" ht="20.100000000000001" customHeight="1" x14ac:dyDescent="0.25">
      <c r="B15" s="41" t="s">
        <v>46</v>
      </c>
      <c r="C15" s="42" t="s">
        <v>47</v>
      </c>
      <c r="D15" s="43" t="s">
        <v>48</v>
      </c>
      <c r="E15" s="44" t="s">
        <v>6</v>
      </c>
    </row>
    <row r="16" spans="2:7" ht="20.100000000000001" customHeight="1" x14ac:dyDescent="0.25">
      <c r="B16" s="4"/>
      <c r="C16" s="4"/>
      <c r="D16" s="4"/>
      <c r="E16" s="4"/>
    </row>
  </sheetData>
  <mergeCells count="4">
    <mergeCell ref="B2:G2"/>
    <mergeCell ref="B4:C4"/>
    <mergeCell ref="B8:C8"/>
    <mergeCell ref="B14:C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7C31B-465A-4E7D-8275-EA36105A7185}">
  <dimension ref="B2:J26"/>
  <sheetViews>
    <sheetView showGridLines="0" workbookViewId="0">
      <selection activeCell="L18" sqref="L18"/>
    </sheetView>
  </sheetViews>
  <sheetFormatPr defaultRowHeight="20.100000000000001" customHeight="1" x14ac:dyDescent="0.25"/>
  <cols>
    <col min="1" max="1" width="4.7109375" style="2" customWidth="1"/>
    <col min="2" max="2" width="21.5703125" style="2" customWidth="1"/>
    <col min="3" max="3" width="19.5703125" style="2" customWidth="1"/>
    <col min="4" max="5" width="11.28515625" style="2" customWidth="1"/>
    <col min="6" max="6" width="12.7109375" style="2" customWidth="1"/>
    <col min="7" max="10" width="11.28515625" style="2" customWidth="1"/>
    <col min="11" max="16384" width="9.140625" style="2"/>
  </cols>
  <sheetData>
    <row r="2" spans="2:10" ht="20.100000000000001" customHeight="1" x14ac:dyDescent="0.25">
      <c r="B2" s="3" t="s">
        <v>63</v>
      </c>
      <c r="C2" s="3"/>
      <c r="D2" s="3"/>
      <c r="E2" s="3"/>
      <c r="F2" s="3"/>
      <c r="G2" s="3"/>
      <c r="H2" s="3"/>
      <c r="I2" s="3"/>
      <c r="J2" s="3"/>
    </row>
    <row r="4" spans="2:10" ht="20.100000000000001" customHeight="1" x14ac:dyDescent="0.25">
      <c r="B4" s="1"/>
      <c r="C4" s="8" t="s">
        <v>8</v>
      </c>
      <c r="D4" s="49">
        <f>SUMPRODUCT($B$7:$B$13,$I$20:$I$26) + SUMPRODUCT($B$7:$B$13,$J$20:$J$26)</f>
        <v>23</v>
      </c>
      <c r="E4" s="1"/>
      <c r="F4" s="51" t="s">
        <v>52</v>
      </c>
      <c r="G4" s="51"/>
      <c r="H4" s="4">
        <f>SUM(B7:B13)</f>
        <v>22</v>
      </c>
      <c r="I4" s="1"/>
      <c r="J4" s="1"/>
    </row>
    <row r="5" spans="2:10" ht="20.100000000000001" customHeight="1" x14ac:dyDescent="0.25">
      <c r="B5" s="1"/>
      <c r="C5" s="1"/>
      <c r="D5" s="1"/>
      <c r="E5" s="1"/>
      <c r="F5" s="1"/>
      <c r="G5" s="1"/>
      <c r="H5" s="1"/>
      <c r="I5" s="1"/>
      <c r="J5" s="1"/>
    </row>
    <row r="6" spans="2:10" ht="20.100000000000001" customHeight="1" x14ac:dyDescent="0.25">
      <c r="B6" s="50" t="s">
        <v>53</v>
      </c>
      <c r="C6" s="4"/>
      <c r="D6" s="4" t="s">
        <v>54</v>
      </c>
      <c r="E6" s="4" t="s">
        <v>55</v>
      </c>
      <c r="F6" s="4" t="s">
        <v>56</v>
      </c>
      <c r="G6" s="4" t="s">
        <v>57</v>
      </c>
      <c r="H6" s="4" t="s">
        <v>58</v>
      </c>
      <c r="I6" s="4" t="s">
        <v>59</v>
      </c>
      <c r="J6" s="4" t="s">
        <v>60</v>
      </c>
    </row>
    <row r="7" spans="2:10" ht="20.100000000000001" customHeight="1" x14ac:dyDescent="0.25">
      <c r="B7" s="4">
        <v>10</v>
      </c>
      <c r="C7" s="4" t="s">
        <v>54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4">
        <v>0</v>
      </c>
      <c r="J7" s="4">
        <v>0</v>
      </c>
    </row>
    <row r="8" spans="2:10" ht="20.100000000000001" customHeight="1" x14ac:dyDescent="0.25">
      <c r="B8" s="4">
        <v>0</v>
      </c>
      <c r="C8" s="4" t="s">
        <v>55</v>
      </c>
      <c r="D8" s="4">
        <v>0</v>
      </c>
      <c r="E8" s="4">
        <v>1</v>
      </c>
      <c r="F8" s="4">
        <v>1</v>
      </c>
      <c r="G8" s="4">
        <v>1</v>
      </c>
      <c r="H8" s="4">
        <v>1</v>
      </c>
      <c r="I8" s="4">
        <v>1</v>
      </c>
      <c r="J8" s="4">
        <v>0</v>
      </c>
    </row>
    <row r="9" spans="2:10" ht="20.100000000000001" customHeight="1" x14ac:dyDescent="0.25">
      <c r="B9" s="4">
        <v>3</v>
      </c>
      <c r="C9" s="4" t="s">
        <v>56</v>
      </c>
      <c r="D9" s="4">
        <v>0</v>
      </c>
      <c r="E9" s="4">
        <v>0</v>
      </c>
      <c r="F9" s="4">
        <v>1</v>
      </c>
      <c r="G9" s="4">
        <v>1</v>
      </c>
      <c r="H9" s="4">
        <v>1</v>
      </c>
      <c r="I9" s="4">
        <v>1</v>
      </c>
      <c r="J9" s="4">
        <v>1</v>
      </c>
    </row>
    <row r="10" spans="2:10" ht="20.100000000000001" customHeight="1" x14ac:dyDescent="0.25">
      <c r="B10" s="4">
        <v>1</v>
      </c>
      <c r="C10" s="4" t="s">
        <v>57</v>
      </c>
      <c r="D10" s="4">
        <v>1</v>
      </c>
      <c r="E10" s="4">
        <v>0</v>
      </c>
      <c r="F10" s="4">
        <v>0</v>
      </c>
      <c r="G10" s="4">
        <v>1</v>
      </c>
      <c r="H10" s="4">
        <v>1</v>
      </c>
      <c r="I10" s="4">
        <v>1</v>
      </c>
      <c r="J10" s="4">
        <v>1</v>
      </c>
    </row>
    <row r="11" spans="2:10" ht="20.100000000000001" customHeight="1" x14ac:dyDescent="0.25">
      <c r="B11" s="4">
        <v>5</v>
      </c>
      <c r="C11" s="4" t="s">
        <v>58</v>
      </c>
      <c r="D11" s="4">
        <v>1</v>
      </c>
      <c r="E11" s="4">
        <v>1</v>
      </c>
      <c r="F11" s="4">
        <v>0</v>
      </c>
      <c r="G11" s="4">
        <v>0</v>
      </c>
      <c r="H11" s="4">
        <v>1</v>
      </c>
      <c r="I11" s="4">
        <v>1</v>
      </c>
      <c r="J11" s="4">
        <v>1</v>
      </c>
    </row>
    <row r="12" spans="2:10" ht="20.100000000000001" customHeight="1" x14ac:dyDescent="0.25">
      <c r="B12" s="4">
        <v>0</v>
      </c>
      <c r="C12" s="4" t="s">
        <v>59</v>
      </c>
      <c r="D12" s="4">
        <v>1</v>
      </c>
      <c r="E12" s="4">
        <v>1</v>
      </c>
      <c r="F12" s="4">
        <v>1</v>
      </c>
      <c r="G12" s="4">
        <v>0</v>
      </c>
      <c r="H12" s="4">
        <v>0</v>
      </c>
      <c r="I12" s="4">
        <v>1</v>
      </c>
      <c r="J12" s="4">
        <v>1</v>
      </c>
    </row>
    <row r="13" spans="2:10" ht="20.100000000000001" customHeight="1" x14ac:dyDescent="0.25">
      <c r="B13" s="4">
        <v>3</v>
      </c>
      <c r="C13" s="4" t="s">
        <v>60</v>
      </c>
      <c r="D13" s="4">
        <v>1</v>
      </c>
      <c r="E13" s="4">
        <v>1</v>
      </c>
      <c r="F13" s="4">
        <v>1</v>
      </c>
      <c r="G13" s="4">
        <v>1</v>
      </c>
      <c r="H13" s="4">
        <v>0</v>
      </c>
      <c r="I13" s="4">
        <v>0</v>
      </c>
      <c r="J13" s="4">
        <v>1</v>
      </c>
    </row>
    <row r="14" spans="2:10" ht="20.100000000000001" customHeight="1" x14ac:dyDescent="0.25">
      <c r="B14" s="1"/>
      <c r="C14" s="1"/>
      <c r="D14" s="1"/>
      <c r="E14" s="1"/>
      <c r="F14" s="1"/>
      <c r="G14" s="1"/>
      <c r="H14" s="1"/>
      <c r="I14" s="1"/>
      <c r="J14" s="1"/>
    </row>
    <row r="15" spans="2:10" ht="20.100000000000001" customHeight="1" x14ac:dyDescent="0.25">
      <c r="B15" s="1"/>
      <c r="C15" s="4" t="s">
        <v>61</v>
      </c>
      <c r="D15" s="4">
        <f>SUMPRODUCT($B$7:$B$13,D$7:D$13)</f>
        <v>19</v>
      </c>
      <c r="E15" s="4">
        <f>SUMPRODUCT($B$7:$B$13,E$7:E$13)</f>
        <v>18</v>
      </c>
      <c r="F15" s="4">
        <f>SUMPRODUCT($B$7:$B$13,F$7:F$13)</f>
        <v>16</v>
      </c>
      <c r="G15" s="4">
        <f>SUMPRODUCT($B$7:$B$13,G$7:G$13)</f>
        <v>17</v>
      </c>
      <c r="H15" s="4">
        <f>SUMPRODUCT($B$7:$B$13,H$7:H$13)</f>
        <v>19</v>
      </c>
      <c r="I15" s="4">
        <f>SUMPRODUCT($B$7:$B$13,I$7:I$13)</f>
        <v>9</v>
      </c>
      <c r="J15" s="4">
        <f>SUMPRODUCT($B$7:$B$13,J$7:J$13)</f>
        <v>12</v>
      </c>
    </row>
    <row r="16" spans="2:10" ht="20.100000000000001" customHeight="1" x14ac:dyDescent="0.25">
      <c r="B16" s="1"/>
      <c r="C16" s="4"/>
      <c r="D16" s="4" t="s">
        <v>62</v>
      </c>
      <c r="E16" s="4" t="s">
        <v>62</v>
      </c>
      <c r="F16" s="4" t="s">
        <v>62</v>
      </c>
      <c r="G16" s="4" t="s">
        <v>62</v>
      </c>
      <c r="H16" s="4" t="s">
        <v>62</v>
      </c>
      <c r="I16" s="4" t="s">
        <v>62</v>
      </c>
      <c r="J16" s="4" t="s">
        <v>62</v>
      </c>
    </row>
    <row r="17" spans="2:10" ht="20.100000000000001" customHeight="1" x14ac:dyDescent="0.25">
      <c r="B17" s="1"/>
      <c r="C17" s="4" t="s">
        <v>22</v>
      </c>
      <c r="D17" s="4">
        <v>17</v>
      </c>
      <c r="E17" s="4">
        <v>13</v>
      </c>
      <c r="F17" s="4">
        <v>16</v>
      </c>
      <c r="G17" s="4">
        <v>17</v>
      </c>
      <c r="H17" s="4">
        <v>9</v>
      </c>
      <c r="I17" s="4">
        <v>9</v>
      </c>
      <c r="J17" s="4">
        <v>12</v>
      </c>
    </row>
    <row r="18" spans="2:10" ht="20.100000000000001" customHeight="1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2:10" ht="20.100000000000001" customHeight="1" x14ac:dyDescent="0.25">
      <c r="B19" s="1"/>
      <c r="C19" s="4"/>
      <c r="D19" s="4" t="s">
        <v>54</v>
      </c>
      <c r="E19" s="4" t="s">
        <v>55</v>
      </c>
      <c r="F19" s="4" t="s">
        <v>56</v>
      </c>
      <c r="G19" s="4" t="s">
        <v>57</v>
      </c>
      <c r="H19" s="4" t="s">
        <v>58</v>
      </c>
      <c r="I19" s="4" t="s">
        <v>59</v>
      </c>
      <c r="J19" s="4" t="s">
        <v>60</v>
      </c>
    </row>
    <row r="20" spans="2:10" ht="20.100000000000001" customHeight="1" x14ac:dyDescent="0.25">
      <c r="B20" s="1"/>
      <c r="C20" s="4" t="s">
        <v>54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1</v>
      </c>
      <c r="J20" s="4">
        <v>1</v>
      </c>
    </row>
    <row r="21" spans="2:10" ht="20.100000000000001" customHeight="1" x14ac:dyDescent="0.25">
      <c r="B21" s="1"/>
      <c r="C21" s="4" t="s">
        <v>55</v>
      </c>
      <c r="D21" s="4">
        <v>1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1</v>
      </c>
    </row>
    <row r="22" spans="2:10" ht="20.100000000000001" customHeight="1" x14ac:dyDescent="0.25">
      <c r="B22" s="1"/>
      <c r="C22" s="4" t="s">
        <v>56</v>
      </c>
      <c r="D22" s="4">
        <v>1</v>
      </c>
      <c r="E22" s="4">
        <v>1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</row>
    <row r="23" spans="2:10" ht="20.100000000000001" customHeight="1" x14ac:dyDescent="0.25">
      <c r="B23" s="1"/>
      <c r="C23" s="4" t="s">
        <v>57</v>
      </c>
      <c r="D23" s="4">
        <v>0</v>
      </c>
      <c r="E23" s="4">
        <v>1</v>
      </c>
      <c r="F23" s="4">
        <v>1</v>
      </c>
      <c r="G23" s="4">
        <v>0</v>
      </c>
      <c r="H23" s="4">
        <v>0</v>
      </c>
      <c r="I23" s="4">
        <v>0</v>
      </c>
      <c r="J23" s="4">
        <v>0</v>
      </c>
    </row>
    <row r="24" spans="2:10" ht="20.100000000000001" customHeight="1" x14ac:dyDescent="0.25">
      <c r="B24" s="1"/>
      <c r="C24" s="4" t="s">
        <v>58</v>
      </c>
      <c r="D24" s="4">
        <v>0</v>
      </c>
      <c r="E24" s="4">
        <v>0</v>
      </c>
      <c r="F24" s="4">
        <v>1</v>
      </c>
      <c r="G24" s="4">
        <v>1</v>
      </c>
      <c r="H24" s="4">
        <v>0</v>
      </c>
      <c r="I24" s="4">
        <v>0</v>
      </c>
      <c r="J24" s="4">
        <v>0</v>
      </c>
    </row>
    <row r="25" spans="2:10" ht="20.100000000000001" customHeight="1" x14ac:dyDescent="0.25">
      <c r="B25" s="1"/>
      <c r="C25" s="4" t="s">
        <v>59</v>
      </c>
      <c r="D25" s="4">
        <v>0</v>
      </c>
      <c r="E25" s="4">
        <v>0</v>
      </c>
      <c r="F25" s="4">
        <v>0</v>
      </c>
      <c r="G25" s="4">
        <v>1</v>
      </c>
      <c r="H25" s="4">
        <v>1</v>
      </c>
      <c r="I25" s="4">
        <v>0</v>
      </c>
      <c r="J25" s="4">
        <v>0</v>
      </c>
    </row>
    <row r="26" spans="2:10" ht="20.100000000000001" customHeight="1" x14ac:dyDescent="0.25">
      <c r="B26" s="1"/>
      <c r="C26" s="4" t="s">
        <v>60</v>
      </c>
      <c r="D26" s="4">
        <v>0</v>
      </c>
      <c r="E26" s="4">
        <v>0</v>
      </c>
      <c r="F26" s="4">
        <v>0</v>
      </c>
      <c r="G26" s="4">
        <v>0</v>
      </c>
      <c r="H26" s="4">
        <v>1</v>
      </c>
      <c r="I26" s="4">
        <v>1</v>
      </c>
      <c r="J26" s="4">
        <v>0</v>
      </c>
    </row>
  </sheetData>
  <mergeCells count="2">
    <mergeCell ref="B2:J2"/>
    <mergeCell ref="F4:G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8D4B1-EA9F-4593-AE33-DF6DC8546CF8}">
  <dimension ref="B2:J11"/>
  <sheetViews>
    <sheetView showGridLines="0" tabSelected="1" workbookViewId="0">
      <selection activeCell="Q19" sqref="Q19"/>
    </sheetView>
  </sheetViews>
  <sheetFormatPr defaultRowHeight="20.100000000000001" customHeight="1" x14ac:dyDescent="0.25"/>
  <cols>
    <col min="1" max="1" width="4.7109375" style="1" customWidth="1"/>
    <col min="2" max="2" width="11.140625" style="1" bestFit="1" customWidth="1"/>
    <col min="3" max="4" width="9.140625" style="1"/>
    <col min="5" max="5" width="12.28515625" style="1" customWidth="1"/>
    <col min="6" max="6" width="17" style="1" bestFit="1" customWidth="1"/>
    <col min="7" max="7" width="13.85546875" style="1" customWidth="1"/>
    <col min="8" max="8" width="14.85546875" style="1" bestFit="1" customWidth="1"/>
    <col min="9" max="9" width="9.140625" style="1"/>
    <col min="10" max="10" width="12.7109375" style="1" bestFit="1" customWidth="1"/>
    <col min="11" max="16384" width="9.140625" style="1"/>
  </cols>
  <sheetData>
    <row r="2" spans="2:10" ht="20.100000000000001" customHeight="1" x14ac:dyDescent="0.25">
      <c r="B2" s="3" t="s">
        <v>79</v>
      </c>
      <c r="C2" s="3"/>
      <c r="D2" s="3"/>
      <c r="E2" s="3"/>
      <c r="F2" s="3"/>
      <c r="G2" s="3"/>
      <c r="H2" s="3"/>
      <c r="I2" s="3"/>
      <c r="J2" s="3"/>
    </row>
    <row r="4" spans="2:10" ht="20.100000000000001" customHeight="1" x14ac:dyDescent="0.25">
      <c r="B4" s="52" t="s">
        <v>75</v>
      </c>
      <c r="C4" s="52"/>
      <c r="D4" s="52"/>
      <c r="E4" s="52"/>
      <c r="F4" s="52"/>
      <c r="G4" s="52"/>
      <c r="H4" s="52" t="s">
        <v>77</v>
      </c>
      <c r="I4" s="52"/>
      <c r="J4" s="52"/>
    </row>
    <row r="5" spans="2:10" ht="20.100000000000001" customHeight="1" x14ac:dyDescent="0.25">
      <c r="B5" s="8" t="s">
        <v>64</v>
      </c>
      <c r="C5" s="8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8" t="s">
        <v>76</v>
      </c>
      <c r="I5" s="8" t="s">
        <v>65</v>
      </c>
      <c r="J5" s="8" t="s">
        <v>69</v>
      </c>
    </row>
    <row r="6" spans="2:10" ht="20.100000000000001" customHeight="1" x14ac:dyDescent="0.25">
      <c r="B6" s="4" t="s">
        <v>70</v>
      </c>
      <c r="C6" s="4">
        <v>6000</v>
      </c>
      <c r="D6" s="4">
        <v>15.37</v>
      </c>
      <c r="E6" s="10">
        <f>C6*D6</f>
        <v>92220</v>
      </c>
      <c r="F6" s="53">
        <v>2.46E-2</v>
      </c>
      <c r="G6" s="54">
        <f>C6*F6</f>
        <v>147.6</v>
      </c>
      <c r="H6" s="4">
        <v>60000</v>
      </c>
      <c r="I6" s="4">
        <f>H6/D6</f>
        <v>3903.7085230969424</v>
      </c>
      <c r="J6" s="55">
        <f>F6*I6</f>
        <v>96.031229668184778</v>
      </c>
    </row>
    <row r="7" spans="2:10" ht="20.100000000000001" customHeight="1" x14ac:dyDescent="0.25">
      <c r="B7" s="4" t="s">
        <v>71</v>
      </c>
      <c r="C7" s="4">
        <v>9000</v>
      </c>
      <c r="D7" s="4">
        <v>16</v>
      </c>
      <c r="E7" s="10">
        <f t="shared" ref="E7:E10" si="0">C7*D7</f>
        <v>144000</v>
      </c>
      <c r="F7" s="53">
        <v>2.1700000000000001E-2</v>
      </c>
      <c r="G7" s="54">
        <f t="shared" ref="G7:G10" si="1">C7*F7</f>
        <v>195.3</v>
      </c>
      <c r="H7" s="4">
        <v>60000</v>
      </c>
      <c r="I7" s="4">
        <f>H7/D7</f>
        <v>3750</v>
      </c>
      <c r="J7" s="55">
        <f t="shared" ref="J7:J10" si="2">F7*I7</f>
        <v>81.375</v>
      </c>
    </row>
    <row r="8" spans="2:10" ht="20.100000000000001" customHeight="1" x14ac:dyDescent="0.25">
      <c r="B8" s="4" t="s">
        <v>72</v>
      </c>
      <c r="C8" s="4">
        <v>4000</v>
      </c>
      <c r="D8" s="4">
        <v>15.9</v>
      </c>
      <c r="E8" s="10">
        <f t="shared" si="0"/>
        <v>63600</v>
      </c>
      <c r="F8" s="53">
        <v>2.1299999999999999E-2</v>
      </c>
      <c r="G8" s="54">
        <f t="shared" si="1"/>
        <v>85.2</v>
      </c>
      <c r="H8" s="4">
        <v>60000</v>
      </c>
      <c r="I8" s="4">
        <f>H8/D8</f>
        <v>3773.5849056603774</v>
      </c>
      <c r="J8" s="55">
        <f t="shared" si="2"/>
        <v>80.377358490566039</v>
      </c>
    </row>
    <row r="9" spans="2:10" ht="20.100000000000001" customHeight="1" x14ac:dyDescent="0.25">
      <c r="B9" s="4" t="s">
        <v>73</v>
      </c>
      <c r="C9" s="4">
        <v>5000</v>
      </c>
      <c r="D9" s="4">
        <v>12</v>
      </c>
      <c r="E9" s="10">
        <f t="shared" si="0"/>
        <v>60000</v>
      </c>
      <c r="F9" s="53">
        <v>2.1000000000000001E-2</v>
      </c>
      <c r="G9" s="54">
        <f t="shared" si="1"/>
        <v>105</v>
      </c>
      <c r="H9" s="4">
        <v>187819.99999999994</v>
      </c>
      <c r="I9" s="4">
        <f>H9/D9</f>
        <v>15651.666666666662</v>
      </c>
      <c r="J9" s="55">
        <f t="shared" si="2"/>
        <v>328.68499999999995</v>
      </c>
    </row>
    <row r="10" spans="2:10" ht="20.100000000000001" customHeight="1" x14ac:dyDescent="0.25">
      <c r="B10" s="4" t="s">
        <v>74</v>
      </c>
      <c r="C10" s="4">
        <v>4000</v>
      </c>
      <c r="D10" s="4">
        <v>17</v>
      </c>
      <c r="E10" s="10">
        <f t="shared" si="0"/>
        <v>68000</v>
      </c>
      <c r="F10" s="53">
        <v>2.5700000000000001E-2</v>
      </c>
      <c r="G10" s="54">
        <f t="shared" si="1"/>
        <v>102.8</v>
      </c>
      <c r="H10" s="4">
        <v>60000</v>
      </c>
      <c r="I10" s="4">
        <f>H10/D10</f>
        <v>3529.4117647058824</v>
      </c>
      <c r="J10" s="55">
        <f t="shared" si="2"/>
        <v>90.705882352941174</v>
      </c>
    </row>
    <row r="11" spans="2:10" ht="20.100000000000001" customHeight="1" x14ac:dyDescent="0.25">
      <c r="B11" s="4" t="s">
        <v>6</v>
      </c>
      <c r="C11" s="4">
        <f>SUM(C6:C10)</f>
        <v>28000</v>
      </c>
      <c r="D11" s="4"/>
      <c r="E11" s="10">
        <f>SUM(E6:E10)</f>
        <v>427820</v>
      </c>
      <c r="F11" s="4"/>
      <c r="G11" s="54">
        <f>SUM(G6:G10)</f>
        <v>635.89999999999986</v>
      </c>
      <c r="H11" s="4">
        <f>SUM(H6:H10)</f>
        <v>427819.99999999994</v>
      </c>
      <c r="I11" s="4">
        <f>SUM(I6:I10)</f>
        <v>30608.371860129861</v>
      </c>
      <c r="J11" s="55">
        <f>SUM(J6:J10)</f>
        <v>677.17447051169199</v>
      </c>
    </row>
  </sheetData>
  <mergeCells count="3">
    <mergeCell ref="B4:G4"/>
    <mergeCell ref="H4:J4"/>
    <mergeCell ref="B2:J2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Maximize Profit Dataset</vt:lpstr>
      <vt:lpstr>Maximize Profit</vt:lpstr>
      <vt:lpstr>Minimize Shipping Cost Dataset</vt:lpstr>
      <vt:lpstr>Investment Portfolio</vt:lpstr>
      <vt:lpstr>Investment Portfolio result</vt:lpstr>
      <vt:lpstr>LP Dataset</vt:lpstr>
      <vt:lpstr>LP Result</vt:lpstr>
      <vt:lpstr>Scheduling</vt:lpstr>
      <vt:lpstr>Marketing 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2022-09-13T11:34:48Z</dcterms:modified>
</cp:coreProperties>
</file>